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Grams" sheetId="1" r:id="rId1"/>
    <sheet name="PennyWeights" sheetId="2" r:id="rId2"/>
    <sheet name="Ounces" sheetId="3" r:id="rId3"/>
  </sheets>
  <definedNames/>
  <calcPr fullCalcOnLoad="1"/>
</workbook>
</file>

<file path=xl/sharedStrings.xml><?xml version="1.0" encoding="utf-8"?>
<sst xmlns="http://schemas.openxmlformats.org/spreadsheetml/2006/main" count="102" uniqueCount="38">
  <si>
    <t>10kt</t>
  </si>
  <si>
    <t>14kt</t>
  </si>
  <si>
    <t>12kt</t>
  </si>
  <si>
    <t>16kt</t>
  </si>
  <si>
    <t>18kt</t>
  </si>
  <si>
    <t>22kt</t>
  </si>
  <si>
    <t>Assay Charge</t>
  </si>
  <si>
    <t>Grams</t>
  </si>
  <si>
    <t>Total</t>
  </si>
  <si>
    <t>Bid Spot Price</t>
  </si>
  <si>
    <t>Metal Worth</t>
  </si>
  <si>
    <t>2% Refining Fee</t>
  </si>
  <si>
    <t>3% Refining Fee</t>
  </si>
  <si>
    <t>4% Refining Fee</t>
  </si>
  <si>
    <t>Dollar Return (2%)</t>
  </si>
  <si>
    <t>Per Gram</t>
  </si>
  <si>
    <t>Per Ounce</t>
  </si>
  <si>
    <t>Dollar Return (3%)</t>
  </si>
  <si>
    <t>Dollar Return (4%)</t>
  </si>
  <si>
    <t>Actual</t>
  </si>
  <si>
    <t>Ounces</t>
  </si>
  <si>
    <t>Price Of Karat Scrap Using Grams</t>
  </si>
  <si>
    <t>Gross</t>
  </si>
  <si>
    <t>Price Of Karat Scrap Using Pennyweights (dwt.)</t>
  </si>
  <si>
    <t>Per Dwt.</t>
  </si>
  <si>
    <t>Actual Pure</t>
  </si>
  <si>
    <t>Pennyweights</t>
  </si>
  <si>
    <t>Price Of Karat Scrap Using Ounces</t>
  </si>
  <si>
    <t>Enter Current Spot Price from Dillongage.com</t>
  </si>
  <si>
    <t>Enter Ounces</t>
  </si>
  <si>
    <t>Only Enter Ounces and Bid Spot Price and Spreadsheet will Calculate</t>
  </si>
  <si>
    <t>Other Tabs Below have Penny Weights and Grams</t>
  </si>
  <si>
    <t>Enter Pennyweights</t>
  </si>
  <si>
    <t>Only Enter Pennyweights and Bid Spot Price and Spreadsheet will Calculate</t>
  </si>
  <si>
    <t>Other Tabs Below have Ounces and Grams</t>
  </si>
  <si>
    <t>Enter Grams</t>
  </si>
  <si>
    <t>Only Enter Grams and Bid Spot Price and Spreadsheet will Calculate</t>
  </si>
  <si>
    <t>Other Tabs Below have Pennyweights and Ounces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</si>
</sst>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&quot;$&quot;#,##0.0000"/>
  </numFmts>
  <fonts count="44">
    <font>
      <sz val="10"/>
      <name val="Arial"/>
      <family val="0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16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65" fontId="4" fillId="35" borderId="16" xfId="0" applyNumberFormat="1" applyFont="1" applyFill="1" applyBorder="1" applyAlignment="1">
      <alignment horizontal="center"/>
    </xf>
    <xf numFmtId="165" fontId="4" fillId="35" borderId="17" xfId="0" applyNumberFormat="1" applyFont="1" applyFill="1" applyBorder="1" applyAlignment="1">
      <alignment horizontal="center"/>
    </xf>
    <xf numFmtId="165" fontId="4" fillId="35" borderId="18" xfId="0" applyNumberFormat="1" applyFont="1" applyFill="1" applyBorder="1" applyAlignment="1">
      <alignment horizontal="center"/>
    </xf>
    <xf numFmtId="164" fontId="4" fillId="35" borderId="19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165" fontId="3" fillId="0" borderId="20" xfId="0" applyNumberFormat="1" applyFont="1" applyFill="1" applyBorder="1" applyAlignment="1">
      <alignment horizontal="center"/>
    </xf>
    <xf numFmtId="165" fontId="3" fillId="36" borderId="21" xfId="0" applyNumberFormat="1" applyFont="1" applyFill="1" applyBorder="1" applyAlignment="1">
      <alignment horizontal="center"/>
    </xf>
    <xf numFmtId="165" fontId="3" fillId="36" borderId="10" xfId="0" applyNumberFormat="1" applyFont="1" applyFill="1" applyBorder="1" applyAlignment="1">
      <alignment horizontal="center"/>
    </xf>
    <xf numFmtId="164" fontId="3" fillId="36" borderId="20" xfId="0" applyNumberFormat="1" applyFont="1" applyFill="1" applyBorder="1" applyAlignment="1">
      <alignment horizontal="center"/>
    </xf>
    <xf numFmtId="164" fontId="5" fillId="36" borderId="10" xfId="0" applyNumberFormat="1" applyFont="1" applyFill="1" applyBorder="1" applyAlignment="1">
      <alignment horizontal="center"/>
    </xf>
    <xf numFmtId="164" fontId="6" fillId="36" borderId="10" xfId="0" applyNumberFormat="1" applyFont="1" applyFill="1" applyBorder="1" applyAlignment="1">
      <alignment horizontal="center"/>
    </xf>
    <xf numFmtId="164" fontId="7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164" fontId="4" fillId="35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65" fontId="3" fillId="33" borderId="2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64" fontId="3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7</xdr:row>
      <xdr:rowOff>95250</xdr:rowOff>
    </xdr:from>
    <xdr:to>
      <xdr:col>0</xdr:col>
      <xdr:colOff>1704975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1371600" y="1200150"/>
          <a:ext cx="3333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95250</xdr:rowOff>
    </xdr:from>
    <xdr:to>
      <xdr:col>4</xdr:col>
      <xdr:colOff>209550</xdr:colOff>
      <xdr:row>12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4810125" y="2019300"/>
          <a:ext cx="1619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12</xdr:row>
      <xdr:rowOff>95250</xdr:rowOff>
    </xdr:from>
    <xdr:to>
      <xdr:col>4</xdr:col>
      <xdr:colOff>209550</xdr:colOff>
      <xdr:row>12</xdr:row>
      <xdr:rowOff>95250</xdr:rowOff>
    </xdr:to>
    <xdr:sp>
      <xdr:nvSpPr>
        <xdr:cNvPr id="1" name="Line 2"/>
        <xdr:cNvSpPr>
          <a:spLocks/>
        </xdr:cNvSpPr>
      </xdr:nvSpPr>
      <xdr:spPr>
        <a:xfrm flipH="1">
          <a:off x="4705350" y="2019300"/>
          <a:ext cx="1619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7</xdr:row>
      <xdr:rowOff>95250</xdr:rowOff>
    </xdr:from>
    <xdr:to>
      <xdr:col>0</xdr:col>
      <xdr:colOff>1704975</xdr:colOff>
      <xdr:row>7</xdr:row>
      <xdr:rowOff>95250</xdr:rowOff>
    </xdr:to>
    <xdr:sp>
      <xdr:nvSpPr>
        <xdr:cNvPr id="2" name="Line 3"/>
        <xdr:cNvSpPr>
          <a:spLocks/>
        </xdr:cNvSpPr>
      </xdr:nvSpPr>
      <xdr:spPr>
        <a:xfrm>
          <a:off x="1371600" y="1190625"/>
          <a:ext cx="3333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12</xdr:row>
      <xdr:rowOff>95250</xdr:rowOff>
    </xdr:from>
    <xdr:to>
      <xdr:col>4</xdr:col>
      <xdr:colOff>209550</xdr:colOff>
      <xdr:row>12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762500" y="2028825"/>
          <a:ext cx="1619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7</xdr:row>
      <xdr:rowOff>95250</xdr:rowOff>
    </xdr:from>
    <xdr:to>
      <xdr:col>0</xdr:col>
      <xdr:colOff>1428750</xdr:colOff>
      <xdr:row>7</xdr:row>
      <xdr:rowOff>95250</xdr:rowOff>
    </xdr:to>
    <xdr:sp>
      <xdr:nvSpPr>
        <xdr:cNvPr id="2" name="Line 3"/>
        <xdr:cNvSpPr>
          <a:spLocks/>
        </xdr:cNvSpPr>
      </xdr:nvSpPr>
      <xdr:spPr>
        <a:xfrm>
          <a:off x="1095375" y="1200150"/>
          <a:ext cx="3333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9"/>
  <sheetViews>
    <sheetView zoomScale="105" zoomScaleNormal="105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28.8515625" style="0" customWidth="1"/>
    <col min="2" max="2" width="12.00390625" style="0" customWidth="1"/>
    <col min="3" max="3" width="17.8515625" style="0" customWidth="1"/>
    <col min="4" max="4" width="12.7109375" style="1" customWidth="1"/>
    <col min="5" max="5" width="3.7109375" style="0" customWidth="1"/>
    <col min="6" max="6" width="10.7109375" style="0" customWidth="1"/>
    <col min="7" max="7" width="12.7109375" style="1" customWidth="1"/>
    <col min="8" max="8" width="10.7109375" style="1" customWidth="1"/>
    <col min="9" max="9" width="12.7109375" style="1" customWidth="1"/>
    <col min="10" max="10" width="10.7109375" style="0" customWidth="1"/>
    <col min="11" max="11" width="12.7109375" style="1" customWidth="1"/>
  </cols>
  <sheetData>
    <row r="1" spans="1:40" ht="19.5" customHeight="1" thickBot="1">
      <c r="A1" s="57" t="s">
        <v>21</v>
      </c>
      <c r="B1" s="58"/>
      <c r="C1" s="58"/>
      <c r="D1" s="59"/>
      <c r="E1" s="6"/>
      <c r="F1" s="41" t="s">
        <v>36</v>
      </c>
      <c r="G1" s="43"/>
      <c r="H1" s="43"/>
      <c r="I1" s="43"/>
      <c r="J1" s="8"/>
      <c r="K1" s="7"/>
      <c r="L1" s="8"/>
      <c r="M1" s="8"/>
      <c r="N1" s="8"/>
      <c r="O1" s="8"/>
      <c r="P1" s="8"/>
      <c r="Q1" s="8"/>
      <c r="R1" s="8"/>
      <c r="S1" s="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3" customHeight="1">
      <c r="A2" s="6"/>
      <c r="B2" s="6"/>
      <c r="C2" s="6"/>
      <c r="D2" s="43"/>
      <c r="E2" s="6"/>
      <c r="F2" s="6"/>
      <c r="G2" s="43"/>
      <c r="H2" s="43"/>
      <c r="I2" s="43"/>
      <c r="J2" s="8"/>
      <c r="K2" s="7"/>
      <c r="L2" s="8"/>
      <c r="M2" s="8"/>
      <c r="N2" s="8"/>
      <c r="O2" s="8"/>
      <c r="P2" s="8"/>
      <c r="Q2" s="8"/>
      <c r="R2" s="8"/>
      <c r="S2" s="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75">
      <c r="A3" s="6"/>
      <c r="B3" s="18"/>
      <c r="C3" s="24" t="s">
        <v>22</v>
      </c>
      <c r="D3" s="24" t="s">
        <v>25</v>
      </c>
      <c r="E3" s="6"/>
      <c r="F3" s="42" t="s">
        <v>37</v>
      </c>
      <c r="G3" s="43"/>
      <c r="H3" s="43"/>
      <c r="I3" s="43"/>
      <c r="J3" s="8"/>
      <c r="K3" s="7"/>
      <c r="L3" s="8"/>
      <c r="M3" s="8"/>
      <c r="N3" s="8"/>
      <c r="O3" s="8"/>
      <c r="P3" s="8"/>
      <c r="Q3" s="8"/>
      <c r="R3" s="8"/>
      <c r="S3" s="8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3.5" thickBot="1">
      <c r="A4" s="6"/>
      <c r="B4" s="18"/>
      <c r="C4" s="25" t="s">
        <v>7</v>
      </c>
      <c r="D4" s="24" t="s">
        <v>20</v>
      </c>
      <c r="E4" s="6"/>
      <c r="F4" s="6"/>
      <c r="G4" s="43"/>
      <c r="H4" s="43"/>
      <c r="I4" s="43"/>
      <c r="J4" s="8"/>
      <c r="K4" s="7"/>
      <c r="L4" s="8"/>
      <c r="M4" s="8"/>
      <c r="N4" s="8"/>
      <c r="O4" s="8"/>
      <c r="P4" s="8"/>
      <c r="Q4" s="8"/>
      <c r="R4" s="8"/>
      <c r="S4" s="8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2.75">
      <c r="A5" s="8"/>
      <c r="B5" s="60" t="s">
        <v>0</v>
      </c>
      <c r="C5" s="28">
        <v>0</v>
      </c>
      <c r="D5" s="34">
        <f>C5/31.103*41.7%</f>
        <v>0</v>
      </c>
      <c r="E5" s="9"/>
      <c r="F5" s="8"/>
      <c r="G5" s="7"/>
      <c r="H5" s="7"/>
      <c r="I5" s="7"/>
      <c r="J5" s="8"/>
      <c r="K5" s="7"/>
      <c r="L5" s="8"/>
      <c r="M5" s="8"/>
      <c r="N5" s="8"/>
      <c r="O5" s="8"/>
      <c r="P5" s="8"/>
      <c r="Q5" s="8"/>
      <c r="R5" s="8"/>
      <c r="S5" s="8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2.75">
      <c r="A6" s="8"/>
      <c r="B6" s="60" t="s">
        <v>2</v>
      </c>
      <c r="C6" s="29">
        <v>0</v>
      </c>
      <c r="D6" s="34">
        <f>C6/31.103*50%</f>
        <v>0</v>
      </c>
      <c r="E6" s="9"/>
      <c r="F6" s="8"/>
      <c r="G6" s="7"/>
      <c r="H6" s="7"/>
      <c r="I6" s="7"/>
      <c r="J6" s="8"/>
      <c r="K6" s="7"/>
      <c r="L6" s="8"/>
      <c r="M6" s="8"/>
      <c r="N6" s="8"/>
      <c r="O6" s="8"/>
      <c r="P6" s="8"/>
      <c r="Q6" s="8"/>
      <c r="R6" s="8"/>
      <c r="S6" s="8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8"/>
      <c r="B7" s="60" t="s">
        <v>1</v>
      </c>
      <c r="C7" s="29">
        <v>0</v>
      </c>
      <c r="D7" s="34">
        <f>C7/31.103*58.33%</f>
        <v>0</v>
      </c>
      <c r="E7" s="9"/>
      <c r="F7" s="8"/>
      <c r="G7" s="7"/>
      <c r="H7" s="7"/>
      <c r="I7" s="7"/>
      <c r="J7" s="8"/>
      <c r="K7" s="7"/>
      <c r="L7" s="8"/>
      <c r="M7" s="8"/>
      <c r="N7" s="8"/>
      <c r="O7" s="8"/>
      <c r="P7" s="8"/>
      <c r="Q7" s="8"/>
      <c r="R7" s="8"/>
      <c r="S7" s="8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2.75">
      <c r="A8" s="32" t="s">
        <v>35</v>
      </c>
      <c r="B8" s="60" t="s">
        <v>3</v>
      </c>
      <c r="C8" s="29">
        <v>0</v>
      </c>
      <c r="D8" s="34">
        <f>C8/31.103*66.66%</f>
        <v>0</v>
      </c>
      <c r="E8" s="9"/>
      <c r="F8" s="8"/>
      <c r="G8" s="7"/>
      <c r="H8" s="7"/>
      <c r="I8" s="7"/>
      <c r="J8" s="8"/>
      <c r="K8" s="7"/>
      <c r="L8" s="8"/>
      <c r="M8" s="8"/>
      <c r="N8" s="8"/>
      <c r="O8" s="8"/>
      <c r="P8" s="8"/>
      <c r="Q8" s="8"/>
      <c r="R8" s="8"/>
      <c r="S8" s="8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2.75">
      <c r="A9" s="8"/>
      <c r="B9" s="60" t="s">
        <v>4</v>
      </c>
      <c r="C9" s="29">
        <v>0</v>
      </c>
      <c r="D9" s="34">
        <f>C9/31.103*75%</f>
        <v>0</v>
      </c>
      <c r="E9" s="9"/>
      <c r="F9" s="8"/>
      <c r="G9" s="7"/>
      <c r="H9" s="7"/>
      <c r="I9" s="7"/>
      <c r="J9" s="8"/>
      <c r="K9" s="7"/>
      <c r="L9" s="8"/>
      <c r="M9" s="8"/>
      <c r="N9" s="8"/>
      <c r="O9" s="8"/>
      <c r="P9" s="8"/>
      <c r="Q9" s="8"/>
      <c r="R9" s="8"/>
      <c r="S9" s="8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3.5" thickBot="1">
      <c r="A10" s="8"/>
      <c r="B10" s="60" t="s">
        <v>5</v>
      </c>
      <c r="C10" s="30">
        <v>5</v>
      </c>
      <c r="D10" s="34">
        <f>C10/31.103*91.66%</f>
        <v>0.1473491303089734</v>
      </c>
      <c r="E10" s="9"/>
      <c r="F10" s="8"/>
      <c r="G10" s="7"/>
      <c r="H10" s="7"/>
      <c r="I10" s="7"/>
      <c r="J10" s="8"/>
      <c r="K10" s="7"/>
      <c r="L10" s="8"/>
      <c r="M10" s="8"/>
      <c r="N10" s="8"/>
      <c r="O10" s="8"/>
      <c r="P10" s="8"/>
      <c r="Q10" s="8"/>
      <c r="R10" s="8"/>
      <c r="S10" s="8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2.75">
      <c r="A11" s="8"/>
      <c r="B11" s="52" t="s">
        <v>8</v>
      </c>
      <c r="C11" s="61">
        <f>SUM(C5:C10)</f>
        <v>5</v>
      </c>
      <c r="D11" s="53">
        <f>SUM(D5:D10)</f>
        <v>0.1473491303089734</v>
      </c>
      <c r="E11" s="9"/>
      <c r="F11" s="8"/>
      <c r="G11" s="7"/>
      <c r="H11" s="7"/>
      <c r="I11" s="7"/>
      <c r="J11" s="8"/>
      <c r="K11" s="7"/>
      <c r="L11" s="8"/>
      <c r="M11" s="8"/>
      <c r="N11" s="8"/>
      <c r="O11" s="8"/>
      <c r="P11" s="8"/>
      <c r="Q11" s="8"/>
      <c r="R11" s="8"/>
      <c r="S11" s="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2.75">
      <c r="A12" s="8"/>
      <c r="B12" s="63"/>
      <c r="C12" s="46"/>
      <c r="D12" s="46"/>
      <c r="E12" s="7"/>
      <c r="F12" s="8"/>
      <c r="G12" s="7"/>
      <c r="H12" s="7"/>
      <c r="I12" s="7"/>
      <c r="J12" s="8"/>
      <c r="K12" s="7"/>
      <c r="L12" s="8"/>
      <c r="M12" s="8"/>
      <c r="N12" s="8"/>
      <c r="O12" s="8"/>
      <c r="P12" s="8"/>
      <c r="Q12" s="8"/>
      <c r="R12" s="8"/>
      <c r="S12" s="8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2.75">
      <c r="A13" s="8"/>
      <c r="B13" s="47"/>
      <c r="C13" s="54" t="s">
        <v>9</v>
      </c>
      <c r="D13" s="56">
        <v>350</v>
      </c>
      <c r="E13" s="10"/>
      <c r="F13" s="32" t="s">
        <v>28</v>
      </c>
      <c r="G13" s="7"/>
      <c r="H13" s="7"/>
      <c r="I13" s="7"/>
      <c r="J13" s="8"/>
      <c r="K13" s="7"/>
      <c r="L13" s="8"/>
      <c r="M13" s="8"/>
      <c r="N13" s="8"/>
      <c r="O13" s="8"/>
      <c r="P13" s="8"/>
      <c r="Q13" s="8"/>
      <c r="R13" s="8"/>
      <c r="S13" s="8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2.75">
      <c r="A14" s="8"/>
      <c r="B14" s="47"/>
      <c r="C14" s="54" t="s">
        <v>10</v>
      </c>
      <c r="D14" s="40">
        <f>D11*D13</f>
        <v>51.57219560814069</v>
      </c>
      <c r="E14" s="10"/>
      <c r="F14" s="8"/>
      <c r="G14" s="7"/>
      <c r="H14" s="7"/>
      <c r="I14" s="7"/>
      <c r="J14" s="8"/>
      <c r="K14" s="7"/>
      <c r="L14" s="8"/>
      <c r="M14" s="8"/>
      <c r="N14" s="8"/>
      <c r="O14" s="8"/>
      <c r="P14" s="8"/>
      <c r="Q14" s="8"/>
      <c r="R14" s="8"/>
      <c r="S14" s="8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2.75">
      <c r="A15" s="8"/>
      <c r="B15" s="47"/>
      <c r="C15" s="54" t="s">
        <v>11</v>
      </c>
      <c r="D15" s="37">
        <f>D11*D13*2%</f>
        <v>1.0314439121628138</v>
      </c>
      <c r="E15" s="10"/>
      <c r="F15" s="8"/>
      <c r="G15" s="7"/>
      <c r="H15" s="7"/>
      <c r="I15" s="7"/>
      <c r="J15" s="8"/>
      <c r="K15" s="7"/>
      <c r="L15" s="8"/>
      <c r="M15" s="8"/>
      <c r="N15" s="8"/>
      <c r="O15" s="8"/>
      <c r="P15" s="8"/>
      <c r="Q15" s="8"/>
      <c r="R15" s="8"/>
      <c r="S15" s="8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2.75">
      <c r="A16" s="8"/>
      <c r="B16" s="47"/>
      <c r="C16" s="54" t="s">
        <v>12</v>
      </c>
      <c r="D16" s="38">
        <f>D11*D13*3%</f>
        <v>1.5471658682442206</v>
      </c>
      <c r="E16" s="10"/>
      <c r="F16" s="8"/>
      <c r="G16" s="7"/>
      <c r="H16" s="7"/>
      <c r="I16" s="7"/>
      <c r="J16" s="8"/>
      <c r="K16" s="7"/>
      <c r="L16" s="8"/>
      <c r="M16" s="8"/>
      <c r="N16" s="8"/>
      <c r="O16" s="8"/>
      <c r="P16" s="8"/>
      <c r="Q16" s="8"/>
      <c r="R16" s="8"/>
      <c r="S16" s="8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2.75">
      <c r="A17" s="8"/>
      <c r="B17" s="47"/>
      <c r="C17" s="54" t="s">
        <v>13</v>
      </c>
      <c r="D17" s="39">
        <f>D11*D13*4%</f>
        <v>2.0628878243256277</v>
      </c>
      <c r="E17" s="10"/>
      <c r="F17" s="8"/>
      <c r="G17" s="7"/>
      <c r="H17" s="7"/>
      <c r="I17" s="7"/>
      <c r="J17" s="8"/>
      <c r="K17" s="7"/>
      <c r="L17" s="8"/>
      <c r="M17" s="8"/>
      <c r="N17" s="8"/>
      <c r="O17" s="8"/>
      <c r="P17" s="8"/>
      <c r="Q17" s="8"/>
      <c r="R17" s="8"/>
      <c r="S17" s="8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2.75">
      <c r="A18" s="8"/>
      <c r="B18" s="47"/>
      <c r="C18" s="54" t="s">
        <v>6</v>
      </c>
      <c r="D18" s="40">
        <v>30</v>
      </c>
      <c r="E18" s="10"/>
      <c r="F18" s="8"/>
      <c r="G18" s="7"/>
      <c r="H18" s="7"/>
      <c r="I18" s="7"/>
      <c r="J18" s="8"/>
      <c r="K18" s="7"/>
      <c r="L18" s="8"/>
      <c r="M18" s="8"/>
      <c r="N18" s="8"/>
      <c r="O18" s="8"/>
      <c r="P18" s="8"/>
      <c r="Q18" s="8"/>
      <c r="R18" s="8"/>
      <c r="S18" s="8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2.75">
      <c r="A19" s="8"/>
      <c r="B19" s="48"/>
      <c r="C19" s="49"/>
      <c r="D19" s="50"/>
      <c r="E19" s="8"/>
      <c r="F19" s="8"/>
      <c r="G19" s="7"/>
      <c r="H19" s="7"/>
      <c r="I19" s="7"/>
      <c r="J19" s="6"/>
      <c r="K19" s="7"/>
      <c r="L19" s="8"/>
      <c r="M19" s="8"/>
      <c r="N19" s="8"/>
      <c r="O19" s="8"/>
      <c r="P19" s="8"/>
      <c r="Q19" s="8"/>
      <c r="R19" s="8"/>
      <c r="S19" s="8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2.75">
      <c r="A20" s="8"/>
      <c r="B20" s="64"/>
      <c r="C20" s="54" t="s">
        <v>14</v>
      </c>
      <c r="D20" s="37">
        <f>D14-D15-D18</f>
        <v>20.540751695977875</v>
      </c>
      <c r="E20" s="65"/>
      <c r="F20" s="54" t="s">
        <v>15</v>
      </c>
      <c r="G20" s="37">
        <f>D20/C11</f>
        <v>4.108150339195575</v>
      </c>
      <c r="H20" s="54" t="s">
        <v>24</v>
      </c>
      <c r="I20" s="37">
        <f>D20/(C11*0.643)</f>
        <v>6.389036297349262</v>
      </c>
      <c r="J20" s="54" t="s">
        <v>16</v>
      </c>
      <c r="K20" s="37">
        <f>D20/(C11/31.103)</f>
        <v>127.77579999999996</v>
      </c>
      <c r="L20" s="8"/>
      <c r="M20" s="8"/>
      <c r="N20" s="8"/>
      <c r="O20" s="8"/>
      <c r="P20" s="8"/>
      <c r="Q20" s="8"/>
      <c r="R20" s="8"/>
      <c r="S20" s="8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2.75">
      <c r="A21" s="8"/>
      <c r="B21" s="64"/>
      <c r="C21" s="54" t="s">
        <v>17</v>
      </c>
      <c r="D21" s="38">
        <f>D14-D16-D18</f>
        <v>20.025029739896468</v>
      </c>
      <c r="E21" s="65"/>
      <c r="F21" s="54" t="s">
        <v>15</v>
      </c>
      <c r="G21" s="38">
        <f>D21/C11</f>
        <v>4.005005947979294</v>
      </c>
      <c r="H21" s="54" t="s">
        <v>24</v>
      </c>
      <c r="I21" s="37">
        <f>D21/(C11*0.643)</f>
        <v>6.228625113498124</v>
      </c>
      <c r="J21" s="54" t="s">
        <v>16</v>
      </c>
      <c r="K21" s="38">
        <f>D21/(C11/31.103)</f>
        <v>124.56769999999996</v>
      </c>
      <c r="L21" s="8"/>
      <c r="M21" s="8"/>
      <c r="N21" s="8"/>
      <c r="O21" s="8"/>
      <c r="P21" s="8"/>
      <c r="Q21" s="8"/>
      <c r="R21" s="8"/>
      <c r="S21" s="8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2.75">
      <c r="A22" s="8"/>
      <c r="B22" s="64"/>
      <c r="C22" s="54" t="s">
        <v>18</v>
      </c>
      <c r="D22" s="39">
        <f>D14-D17-D18</f>
        <v>19.50930778381506</v>
      </c>
      <c r="E22" s="65"/>
      <c r="F22" s="54" t="s">
        <v>15</v>
      </c>
      <c r="G22" s="39">
        <f>D22/C11</f>
        <v>3.901861556763012</v>
      </c>
      <c r="H22" s="54" t="s">
        <v>24</v>
      </c>
      <c r="I22" s="37">
        <f>D22/(C11*0.643)</f>
        <v>6.068213929646986</v>
      </c>
      <c r="J22" s="54" t="s">
        <v>16</v>
      </c>
      <c r="K22" s="39">
        <f>D22/(C11/31.103)</f>
        <v>121.35959999999997</v>
      </c>
      <c r="L22" s="8"/>
      <c r="M22" s="8"/>
      <c r="N22" s="8"/>
      <c r="O22" s="8"/>
      <c r="P22" s="8"/>
      <c r="Q22" s="8"/>
      <c r="R22" s="8"/>
      <c r="S22" s="8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2.75">
      <c r="A23" s="8"/>
      <c r="B23" s="8"/>
      <c r="C23" s="6"/>
      <c r="D23" s="7"/>
      <c r="E23" s="8"/>
      <c r="F23" s="8"/>
      <c r="G23" s="7"/>
      <c r="H23" s="7"/>
      <c r="I23" s="7"/>
      <c r="J23" s="6"/>
      <c r="K23" s="7"/>
      <c r="L23" s="8"/>
      <c r="M23" s="8"/>
      <c r="N23" s="8"/>
      <c r="O23" s="8"/>
      <c r="P23" s="8"/>
      <c r="Q23" s="8"/>
      <c r="R23" s="8"/>
      <c r="S23" s="8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2.75">
      <c r="A24" s="8"/>
      <c r="B24" s="8"/>
      <c r="C24" s="6"/>
      <c r="D24" s="7"/>
      <c r="E24" s="8"/>
      <c r="F24" s="8"/>
      <c r="G24" s="7"/>
      <c r="H24" s="7"/>
      <c r="I24" s="7"/>
      <c r="J24" s="8"/>
      <c r="K24" s="7"/>
      <c r="L24" s="8"/>
      <c r="M24" s="8"/>
      <c r="N24" s="8"/>
      <c r="O24" s="8"/>
      <c r="P24" s="8"/>
      <c r="Q24" s="8"/>
      <c r="R24" s="8"/>
      <c r="S24" s="8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2.75">
      <c r="A25" s="8"/>
      <c r="B25" s="8"/>
      <c r="C25" s="6"/>
      <c r="D25" s="7"/>
      <c r="E25" s="8"/>
      <c r="F25" s="8"/>
      <c r="G25" s="7"/>
      <c r="H25" s="7"/>
      <c r="I25" s="7"/>
      <c r="J25" s="8"/>
      <c r="K25" s="7"/>
      <c r="L25" s="8"/>
      <c r="M25" s="8"/>
      <c r="N25" s="8"/>
      <c r="O25" s="8"/>
      <c r="P25" s="8"/>
      <c r="Q25" s="8"/>
      <c r="R25" s="8"/>
      <c r="S25" s="8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2.75">
      <c r="A26" s="8"/>
      <c r="B26" s="8"/>
      <c r="C26" s="8"/>
      <c r="D26" s="7"/>
      <c r="E26" s="8"/>
      <c r="F26" s="8"/>
      <c r="G26" s="7"/>
      <c r="H26" s="7"/>
      <c r="I26" s="7"/>
      <c r="J26" s="8"/>
      <c r="K26" s="7"/>
      <c r="L26" s="8"/>
      <c r="M26" s="8"/>
      <c r="N26" s="8"/>
      <c r="O26" s="8"/>
      <c r="P26" s="8"/>
      <c r="Q26" s="8"/>
      <c r="R26" s="8"/>
      <c r="S26" s="8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2.75">
      <c r="A27" s="8"/>
      <c r="B27" s="8"/>
      <c r="C27" s="8"/>
      <c r="D27" s="7"/>
      <c r="E27" s="8"/>
      <c r="F27" s="8"/>
      <c r="G27" s="7"/>
      <c r="H27" s="7"/>
      <c r="I27" s="7"/>
      <c r="J27" s="8"/>
      <c r="K27" s="7"/>
      <c r="L27" s="8"/>
      <c r="M27" s="8"/>
      <c r="N27" s="8"/>
      <c r="O27" s="8"/>
      <c r="P27" s="8"/>
      <c r="Q27" s="8"/>
      <c r="R27" s="8"/>
      <c r="S27" s="8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2.75">
      <c r="A28" s="8"/>
      <c r="B28" s="8"/>
      <c r="C28" s="8"/>
      <c r="D28" s="7"/>
      <c r="E28" s="8"/>
      <c r="F28" s="8"/>
      <c r="G28" s="7"/>
      <c r="H28" s="7"/>
      <c r="I28" s="7"/>
      <c r="J28" s="8"/>
      <c r="K28" s="7"/>
      <c r="L28" s="8"/>
      <c r="M28" s="8"/>
      <c r="N28" s="8"/>
      <c r="O28" s="8"/>
      <c r="P28" s="8"/>
      <c r="Q28" s="8"/>
      <c r="R28" s="8"/>
      <c r="S28" s="8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2.75">
      <c r="A29" s="8"/>
      <c r="B29" s="8"/>
      <c r="C29" s="8"/>
      <c r="D29" s="7"/>
      <c r="E29" s="8"/>
      <c r="F29" s="8"/>
      <c r="G29" s="7"/>
      <c r="H29" s="7"/>
      <c r="I29" s="7"/>
      <c r="J29" s="8"/>
      <c r="K29" s="7"/>
      <c r="L29" s="8"/>
      <c r="M29" s="8"/>
      <c r="N29" s="8"/>
      <c r="O29" s="8"/>
      <c r="P29" s="8"/>
      <c r="Q29" s="8"/>
      <c r="R29" s="8"/>
      <c r="S29" s="8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2.75">
      <c r="A30" s="8"/>
      <c r="B30" s="8"/>
      <c r="C30" s="8"/>
      <c r="D30" s="7"/>
      <c r="E30" s="8"/>
      <c r="F30" s="8"/>
      <c r="G30" s="7"/>
      <c r="H30" s="7"/>
      <c r="I30" s="7"/>
      <c r="J30" s="8"/>
      <c r="K30" s="7"/>
      <c r="L30" s="8"/>
      <c r="M30" s="8"/>
      <c r="N30" s="8"/>
      <c r="O30" s="8"/>
      <c r="P30" s="8"/>
      <c r="Q30" s="8"/>
      <c r="R30" s="8"/>
      <c r="S30" s="8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2.75">
      <c r="A31" s="8"/>
      <c r="B31" s="8"/>
      <c r="C31" s="8"/>
      <c r="D31" s="7"/>
      <c r="E31" s="8"/>
      <c r="F31" s="8"/>
      <c r="G31" s="7"/>
      <c r="H31" s="7"/>
      <c r="I31" s="7"/>
      <c r="J31" s="8"/>
      <c r="K31" s="7"/>
      <c r="L31" s="8"/>
      <c r="M31" s="8"/>
      <c r="N31" s="8"/>
      <c r="O31" s="8"/>
      <c r="P31" s="8"/>
      <c r="Q31" s="8"/>
      <c r="R31" s="8"/>
      <c r="S31" s="8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2.75">
      <c r="A32" s="8"/>
      <c r="B32" s="8"/>
      <c r="C32" s="8"/>
      <c r="D32" s="7"/>
      <c r="E32" s="8"/>
      <c r="F32" s="8"/>
      <c r="G32" s="7"/>
      <c r="H32" s="7"/>
      <c r="I32" s="7"/>
      <c r="J32" s="8"/>
      <c r="K32" s="7"/>
      <c r="L32" s="8"/>
      <c r="M32" s="8"/>
      <c r="N32" s="8"/>
      <c r="O32" s="8"/>
      <c r="P32" s="8"/>
      <c r="Q32" s="8"/>
      <c r="R32" s="8"/>
      <c r="S32" s="8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2.75">
      <c r="A33" s="8"/>
      <c r="B33" s="8"/>
      <c r="C33" s="8"/>
      <c r="D33" s="7"/>
      <c r="E33" s="8"/>
      <c r="F33" s="8"/>
      <c r="G33" s="7"/>
      <c r="H33" s="7"/>
      <c r="I33" s="7"/>
      <c r="J33" s="8"/>
      <c r="K33" s="7"/>
      <c r="L33" s="8"/>
      <c r="M33" s="8"/>
      <c r="N33" s="8"/>
      <c r="O33" s="8"/>
      <c r="P33" s="8"/>
      <c r="Q33" s="8"/>
      <c r="R33" s="8"/>
      <c r="S33" s="8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2.75">
      <c r="A34" s="8"/>
      <c r="B34" s="8"/>
      <c r="C34" s="8"/>
      <c r="D34" s="7"/>
      <c r="E34" s="8"/>
      <c r="F34" s="8"/>
      <c r="G34" s="7"/>
      <c r="H34" s="7"/>
      <c r="I34" s="7"/>
      <c r="J34" s="8"/>
      <c r="K34" s="7"/>
      <c r="L34" s="8"/>
      <c r="M34" s="8"/>
      <c r="N34" s="8"/>
      <c r="O34" s="8"/>
      <c r="P34" s="8"/>
      <c r="Q34" s="8"/>
      <c r="R34" s="8"/>
      <c r="S34" s="8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2.75">
      <c r="A35" s="8"/>
      <c r="B35" s="8"/>
      <c r="C35" s="8"/>
      <c r="D35" s="7"/>
      <c r="E35" s="8"/>
      <c r="F35" s="8"/>
      <c r="G35" s="7"/>
      <c r="H35" s="7"/>
      <c r="I35" s="7"/>
      <c r="J35" s="8"/>
      <c r="K35" s="7"/>
      <c r="L35" s="8"/>
      <c r="M35" s="8"/>
      <c r="N35" s="8"/>
      <c r="O35" s="8"/>
      <c r="P35" s="8"/>
      <c r="Q35" s="8"/>
      <c r="R35" s="8"/>
      <c r="S35" s="8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2.75">
      <c r="A36" s="8"/>
      <c r="B36" s="8"/>
      <c r="C36" s="8"/>
      <c r="D36" s="7"/>
      <c r="E36" s="8"/>
      <c r="F36" s="8"/>
      <c r="G36" s="7"/>
      <c r="H36" s="7"/>
      <c r="I36" s="7"/>
      <c r="J36" s="8"/>
      <c r="K36" s="7"/>
      <c r="L36" s="8"/>
      <c r="M36" s="8"/>
      <c r="N36" s="8"/>
      <c r="O36" s="8"/>
      <c r="P36" s="8"/>
      <c r="Q36" s="8"/>
      <c r="R36" s="8"/>
      <c r="S36" s="8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2.75">
      <c r="A37" s="8"/>
      <c r="B37" s="8"/>
      <c r="C37" s="8"/>
      <c r="D37" s="7"/>
      <c r="E37" s="8"/>
      <c r="F37" s="8"/>
      <c r="G37" s="7"/>
      <c r="H37" s="7"/>
      <c r="I37" s="7"/>
      <c r="J37" s="8"/>
      <c r="K37" s="7"/>
      <c r="L37" s="8"/>
      <c r="M37" s="8"/>
      <c r="N37" s="8"/>
      <c r="O37" s="8"/>
      <c r="P37" s="8"/>
      <c r="Q37" s="8"/>
      <c r="R37" s="8"/>
      <c r="S37" s="8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2.75">
      <c r="A38" s="8"/>
      <c r="B38" s="8"/>
      <c r="C38" s="8"/>
      <c r="D38" s="7"/>
      <c r="E38" s="8"/>
      <c r="F38" s="8"/>
      <c r="G38" s="7"/>
      <c r="H38" s="7"/>
      <c r="I38" s="7"/>
      <c r="J38" s="8"/>
      <c r="K38" s="7"/>
      <c r="L38" s="8"/>
      <c r="M38" s="8"/>
      <c r="N38" s="8"/>
      <c r="O38" s="8"/>
      <c r="P38" s="8"/>
      <c r="Q38" s="8"/>
      <c r="R38" s="8"/>
      <c r="S38" s="8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2.75">
      <c r="A39" s="8"/>
      <c r="B39" s="8"/>
      <c r="C39" s="8"/>
      <c r="D39" s="7"/>
      <c r="E39" s="8"/>
      <c r="F39" s="8"/>
      <c r="G39" s="7"/>
      <c r="H39" s="7"/>
      <c r="I39" s="7"/>
      <c r="J39" s="8"/>
      <c r="K39" s="7"/>
      <c r="L39" s="8"/>
      <c r="M39" s="8"/>
      <c r="N39" s="8"/>
      <c r="O39" s="8"/>
      <c r="P39" s="8"/>
      <c r="Q39" s="8"/>
      <c r="R39" s="8"/>
      <c r="S39" s="8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2.75">
      <c r="A40" s="8"/>
      <c r="B40" s="8"/>
      <c r="C40" s="8"/>
      <c r="D40" s="7"/>
      <c r="E40" s="8"/>
      <c r="F40" s="8"/>
      <c r="G40" s="7"/>
      <c r="H40" s="7"/>
      <c r="I40" s="7"/>
      <c r="J40" s="8"/>
      <c r="K40" s="7"/>
      <c r="L40" s="8"/>
      <c r="M40" s="8"/>
      <c r="N40" s="8"/>
      <c r="O40" s="8"/>
      <c r="P40" s="8"/>
      <c r="Q40" s="8"/>
      <c r="R40" s="8"/>
      <c r="S40" s="8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2.75">
      <c r="A41" s="8"/>
      <c r="B41" s="8"/>
      <c r="C41" s="8"/>
      <c r="D41" s="7"/>
      <c r="E41" s="8"/>
      <c r="F41" s="8"/>
      <c r="G41" s="7"/>
      <c r="H41" s="7"/>
      <c r="I41" s="7"/>
      <c r="J41" s="8"/>
      <c r="K41" s="7"/>
      <c r="L41" s="8"/>
      <c r="M41" s="8"/>
      <c r="N41" s="8"/>
      <c r="O41" s="8"/>
      <c r="P41" s="8"/>
      <c r="Q41" s="8"/>
      <c r="R41" s="8"/>
      <c r="S41" s="8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2.75">
      <c r="A42" s="8"/>
      <c r="B42" s="8"/>
      <c r="C42" s="8"/>
      <c r="D42" s="7"/>
      <c r="E42" s="8"/>
      <c r="F42" s="8"/>
      <c r="G42" s="7"/>
      <c r="H42" s="7"/>
      <c r="I42" s="7"/>
      <c r="J42" s="8"/>
      <c r="K42" s="7"/>
      <c r="L42" s="8"/>
      <c r="M42" s="8"/>
      <c r="N42" s="8"/>
      <c r="O42" s="8"/>
      <c r="P42" s="8"/>
      <c r="Q42" s="8"/>
      <c r="R42" s="8"/>
      <c r="S42" s="8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2.75">
      <c r="A43" s="8"/>
      <c r="B43" s="8"/>
      <c r="C43" s="8"/>
      <c r="D43" s="7"/>
      <c r="E43" s="8"/>
      <c r="F43" s="8"/>
      <c r="G43" s="7"/>
      <c r="H43" s="7"/>
      <c r="I43" s="7"/>
      <c r="J43" s="8"/>
      <c r="K43" s="7"/>
      <c r="L43" s="8"/>
      <c r="M43" s="8"/>
      <c r="N43" s="8"/>
      <c r="O43" s="8"/>
      <c r="P43" s="8"/>
      <c r="Q43" s="8"/>
      <c r="R43" s="8"/>
      <c r="S43" s="8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2.75">
      <c r="A44" s="8"/>
      <c r="B44" s="8"/>
      <c r="C44" s="8"/>
      <c r="D44" s="7"/>
      <c r="E44" s="8"/>
      <c r="F44" s="8"/>
      <c r="G44" s="7"/>
      <c r="H44" s="7"/>
      <c r="I44" s="7"/>
      <c r="J44" s="8"/>
      <c r="K44" s="7"/>
      <c r="L44" s="8"/>
      <c r="M44" s="8"/>
      <c r="N44" s="8"/>
      <c r="O44" s="8"/>
      <c r="P44" s="8"/>
      <c r="Q44" s="8"/>
      <c r="R44" s="8"/>
      <c r="S44" s="8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2.75">
      <c r="A45" s="8"/>
      <c r="B45" s="8"/>
      <c r="C45" s="8"/>
      <c r="D45" s="7"/>
      <c r="E45" s="8"/>
      <c r="F45" s="8"/>
      <c r="G45" s="7"/>
      <c r="H45" s="7"/>
      <c r="I45" s="7"/>
      <c r="J45" s="8"/>
      <c r="K45" s="7"/>
      <c r="L45" s="8"/>
      <c r="M45" s="8"/>
      <c r="N45" s="8"/>
      <c r="O45" s="8"/>
      <c r="P45" s="8"/>
      <c r="Q45" s="8"/>
      <c r="R45" s="8"/>
      <c r="S45" s="8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2.75">
      <c r="A46" s="8"/>
      <c r="B46" s="8"/>
      <c r="C46" s="8"/>
      <c r="D46" s="7"/>
      <c r="E46" s="8"/>
      <c r="F46" s="8"/>
      <c r="G46" s="7"/>
      <c r="H46" s="7"/>
      <c r="I46" s="7"/>
      <c r="J46" s="8"/>
      <c r="K46" s="7"/>
      <c r="L46" s="8"/>
      <c r="M46" s="8"/>
      <c r="N46" s="8"/>
      <c r="O46" s="8"/>
      <c r="P46" s="8"/>
      <c r="Q46" s="8"/>
      <c r="R46" s="8"/>
      <c r="S46" s="8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2.75">
      <c r="A47" s="8"/>
      <c r="B47" s="8"/>
      <c r="C47" s="8"/>
      <c r="D47" s="7"/>
      <c r="E47" s="8"/>
      <c r="F47" s="8"/>
      <c r="G47" s="7"/>
      <c r="H47" s="7"/>
      <c r="I47" s="7"/>
      <c r="J47" s="8"/>
      <c r="K47" s="7"/>
      <c r="L47" s="8"/>
      <c r="M47" s="8"/>
      <c r="N47" s="8"/>
      <c r="O47" s="8"/>
      <c r="P47" s="8"/>
      <c r="Q47" s="8"/>
      <c r="R47" s="8"/>
      <c r="S47" s="8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2.75">
      <c r="A48" s="8"/>
      <c r="B48" s="8"/>
      <c r="C48" s="8"/>
      <c r="D48" s="7"/>
      <c r="E48" s="8"/>
      <c r="F48" s="8"/>
      <c r="G48" s="7"/>
      <c r="H48" s="7"/>
      <c r="I48" s="7"/>
      <c r="J48" s="8"/>
      <c r="K48" s="7"/>
      <c r="L48" s="8"/>
      <c r="M48" s="8"/>
      <c r="N48" s="8"/>
      <c r="O48" s="8"/>
      <c r="P48" s="8"/>
      <c r="Q48" s="8"/>
      <c r="R48" s="8"/>
      <c r="S48" s="8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2.75">
      <c r="A49" s="2"/>
      <c r="B49" s="2"/>
      <c r="C49" s="2"/>
      <c r="D49" s="3"/>
      <c r="E49" s="2"/>
      <c r="F49" s="2"/>
      <c r="G49" s="3"/>
      <c r="H49" s="3"/>
      <c r="I49" s="3"/>
      <c r="J49" s="2"/>
      <c r="K49" s="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2.75">
      <c r="A50" s="2"/>
      <c r="B50" s="2"/>
      <c r="C50" s="2"/>
      <c r="D50" s="3"/>
      <c r="E50" s="2"/>
      <c r="F50" s="2"/>
      <c r="G50" s="3"/>
      <c r="H50" s="3"/>
      <c r="I50" s="3"/>
      <c r="J50" s="2"/>
      <c r="K50" s="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2.75">
      <c r="A51" s="2"/>
      <c r="B51" s="2"/>
      <c r="C51" s="2"/>
      <c r="D51" s="3"/>
      <c r="E51" s="2"/>
      <c r="F51" s="2"/>
      <c r="G51" s="3"/>
      <c r="H51" s="3"/>
      <c r="I51" s="3"/>
      <c r="J51" s="2"/>
      <c r="K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2.75">
      <c r="A52" s="2"/>
      <c r="B52" s="2"/>
      <c r="C52" s="2"/>
      <c r="D52" s="3"/>
      <c r="E52" s="2"/>
      <c r="F52" s="2"/>
      <c r="G52" s="3"/>
      <c r="H52" s="3"/>
      <c r="I52" s="3"/>
      <c r="J52" s="2"/>
      <c r="K52" s="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2.75">
      <c r="A53" s="2"/>
      <c r="B53" s="2"/>
      <c r="C53" s="2"/>
      <c r="D53" s="3"/>
      <c r="E53" s="2"/>
      <c r="F53" s="2"/>
      <c r="G53" s="3"/>
      <c r="H53" s="3"/>
      <c r="I53" s="3"/>
      <c r="J53" s="2"/>
      <c r="K53" s="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2.75">
      <c r="A54" s="2"/>
      <c r="B54" s="2"/>
      <c r="C54" s="2"/>
      <c r="D54" s="3"/>
      <c r="E54" s="2"/>
      <c r="F54" s="2"/>
      <c r="G54" s="3"/>
      <c r="H54" s="3"/>
      <c r="I54" s="3"/>
      <c r="J54" s="2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2.75">
      <c r="A55" s="2"/>
      <c r="B55" s="2"/>
      <c r="C55" s="2"/>
      <c r="D55" s="3"/>
      <c r="E55" s="2"/>
      <c r="F55" s="2"/>
      <c r="G55" s="3"/>
      <c r="H55" s="3"/>
      <c r="I55" s="3"/>
      <c r="J55" s="2"/>
      <c r="K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2.75">
      <c r="A56" s="2"/>
      <c r="B56" s="2"/>
      <c r="C56" s="2"/>
      <c r="D56" s="3"/>
      <c r="E56" s="2"/>
      <c r="F56" s="2"/>
      <c r="G56" s="3"/>
      <c r="H56" s="3"/>
      <c r="I56" s="3"/>
      <c r="J56" s="2"/>
      <c r="K56" s="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2.75">
      <c r="A57" s="2"/>
      <c r="B57" s="2"/>
      <c r="C57" s="2"/>
      <c r="D57" s="3"/>
      <c r="E57" s="2"/>
      <c r="F57" s="2"/>
      <c r="G57" s="3"/>
      <c r="H57" s="3"/>
      <c r="I57" s="3"/>
      <c r="J57" s="2"/>
      <c r="K57" s="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2.75">
      <c r="A58" s="2"/>
      <c r="B58" s="2"/>
      <c r="C58" s="2"/>
      <c r="D58" s="3"/>
      <c r="E58" s="2"/>
      <c r="F58" s="2"/>
      <c r="G58" s="3"/>
      <c r="H58" s="3"/>
      <c r="I58" s="3"/>
      <c r="J58" s="2"/>
      <c r="K58" s="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2.75">
      <c r="A59" s="2"/>
      <c r="B59" s="2"/>
      <c r="C59" s="2"/>
      <c r="D59" s="3"/>
      <c r="E59" s="2"/>
      <c r="F59" s="2"/>
      <c r="G59" s="3"/>
      <c r="H59" s="3"/>
      <c r="I59" s="3"/>
      <c r="J59" s="2"/>
      <c r="K59" s="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</sheetData>
  <sheetProtection/>
  <printOptions/>
  <pageMargins left="0" right="0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22"/>
  <sheetViews>
    <sheetView zoomScale="105" zoomScaleNormal="105" zoomScalePageLayoutView="0" workbookViewId="0" topLeftCell="A1">
      <selection activeCell="F13" sqref="E13:F13"/>
    </sheetView>
  </sheetViews>
  <sheetFormatPr defaultColWidth="9.140625" defaultRowHeight="12.75"/>
  <cols>
    <col min="1" max="1" width="27.00390625" style="0" customWidth="1"/>
    <col min="2" max="2" width="11.57421875" style="0" customWidth="1"/>
    <col min="3" max="3" width="18.57421875" style="0" customWidth="1"/>
    <col min="4" max="4" width="12.7109375" style="0" customWidth="1"/>
    <col min="5" max="5" width="3.7109375" style="0" customWidth="1"/>
    <col min="6" max="6" width="10.7109375" style="0" customWidth="1"/>
    <col min="7" max="7" width="12.7109375" style="0" customWidth="1"/>
    <col min="8" max="8" width="10.7109375" style="0" customWidth="1"/>
    <col min="9" max="9" width="12.7109375" style="0" customWidth="1"/>
    <col min="10" max="10" width="10.7109375" style="0" customWidth="1"/>
    <col min="11" max="11" width="12.7109375" style="0" customWidth="1"/>
  </cols>
  <sheetData>
    <row r="1" spans="1:32" ht="18.75" thickBot="1">
      <c r="A1" s="57" t="s">
        <v>23</v>
      </c>
      <c r="B1" s="58"/>
      <c r="C1" s="58"/>
      <c r="D1" s="59"/>
      <c r="E1" s="6"/>
      <c r="F1" s="41" t="s">
        <v>33</v>
      </c>
      <c r="G1" s="43"/>
      <c r="H1" s="43"/>
      <c r="I1" s="43"/>
      <c r="J1" s="6"/>
      <c r="K1" s="7"/>
      <c r="L1" s="8"/>
      <c r="M1" s="8"/>
      <c r="N1" s="8"/>
      <c r="O1" s="8"/>
      <c r="P1" s="8"/>
      <c r="Q1" s="8"/>
      <c r="R1" s="8"/>
      <c r="S1" s="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3" customHeight="1">
      <c r="A2" s="6"/>
      <c r="B2" s="6"/>
      <c r="C2" s="6"/>
      <c r="D2" s="43"/>
      <c r="E2" s="6"/>
      <c r="F2" s="6"/>
      <c r="G2" s="43"/>
      <c r="H2" s="43"/>
      <c r="I2" s="43"/>
      <c r="J2" s="6"/>
      <c r="K2" s="7"/>
      <c r="L2" s="8"/>
      <c r="M2" s="8"/>
      <c r="N2" s="8"/>
      <c r="O2" s="8"/>
      <c r="P2" s="8"/>
      <c r="Q2" s="8"/>
      <c r="R2" s="8"/>
      <c r="S2" s="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6"/>
      <c r="B3" s="18"/>
      <c r="C3" s="24" t="s">
        <v>22</v>
      </c>
      <c r="D3" s="24" t="s">
        <v>19</v>
      </c>
      <c r="E3" s="6"/>
      <c r="F3" s="42" t="s">
        <v>34</v>
      </c>
      <c r="G3" s="43"/>
      <c r="H3" s="43"/>
      <c r="I3" s="43"/>
      <c r="J3" s="6"/>
      <c r="K3" s="7"/>
      <c r="L3" s="8"/>
      <c r="M3" s="8"/>
      <c r="N3" s="8"/>
      <c r="O3" s="8"/>
      <c r="P3" s="8"/>
      <c r="Q3" s="8"/>
      <c r="R3" s="8"/>
      <c r="S3" s="8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3.5" thickBot="1">
      <c r="A4" s="6"/>
      <c r="B4" s="18"/>
      <c r="C4" s="25" t="s">
        <v>26</v>
      </c>
      <c r="D4" s="24" t="s">
        <v>20</v>
      </c>
      <c r="E4" s="6"/>
      <c r="F4" s="6"/>
      <c r="G4" s="43"/>
      <c r="H4" s="43"/>
      <c r="I4" s="43"/>
      <c r="J4" s="6"/>
      <c r="K4" s="7"/>
      <c r="L4" s="8"/>
      <c r="M4" s="8"/>
      <c r="N4" s="8"/>
      <c r="O4" s="8"/>
      <c r="P4" s="8"/>
      <c r="Q4" s="8"/>
      <c r="R4" s="8"/>
      <c r="S4" s="8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2.75">
      <c r="A5" s="8"/>
      <c r="B5" s="60" t="s">
        <v>0</v>
      </c>
      <c r="C5" s="28">
        <v>10</v>
      </c>
      <c r="D5" s="34">
        <f>C5/20*41.7%</f>
        <v>0.20850000000000002</v>
      </c>
      <c r="E5" s="9"/>
      <c r="F5" s="8"/>
      <c r="G5" s="7"/>
      <c r="H5" s="7"/>
      <c r="I5" s="7"/>
      <c r="J5" s="8"/>
      <c r="K5" s="7"/>
      <c r="L5" s="8"/>
      <c r="M5" s="8"/>
      <c r="N5" s="8"/>
      <c r="O5" s="8"/>
      <c r="P5" s="8"/>
      <c r="Q5" s="8"/>
      <c r="R5" s="8"/>
      <c r="S5" s="8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75">
      <c r="A6" s="8"/>
      <c r="B6" s="60" t="s">
        <v>2</v>
      </c>
      <c r="C6" s="29">
        <v>10</v>
      </c>
      <c r="D6" s="34">
        <f>C6/20*50%</f>
        <v>0.25</v>
      </c>
      <c r="E6" s="9"/>
      <c r="F6" s="8"/>
      <c r="G6" s="7"/>
      <c r="H6" s="7"/>
      <c r="I6" s="7"/>
      <c r="J6" s="8"/>
      <c r="K6" s="7"/>
      <c r="L6" s="8"/>
      <c r="M6" s="8"/>
      <c r="N6" s="8"/>
      <c r="O6" s="8"/>
      <c r="P6" s="8"/>
      <c r="Q6" s="8"/>
      <c r="R6" s="8"/>
      <c r="S6" s="8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ht="12.75">
      <c r="B7" s="60" t="s">
        <v>1</v>
      </c>
      <c r="C7" s="29">
        <v>10</v>
      </c>
      <c r="D7" s="34">
        <f>C7/20*58.33%</f>
        <v>0.29164999999999996</v>
      </c>
      <c r="E7" s="9"/>
      <c r="F7" s="8"/>
      <c r="G7" s="7"/>
      <c r="H7" s="7"/>
      <c r="I7" s="7"/>
      <c r="J7" s="8"/>
      <c r="K7" s="7"/>
      <c r="L7" s="8"/>
      <c r="M7" s="8"/>
      <c r="N7" s="8"/>
      <c r="O7" s="8"/>
      <c r="P7" s="8"/>
      <c r="Q7" s="8"/>
      <c r="R7" s="8"/>
      <c r="S7" s="8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2.75">
      <c r="A8" s="32" t="s">
        <v>32</v>
      </c>
      <c r="B8" s="60" t="s">
        <v>3</v>
      </c>
      <c r="C8" s="29">
        <v>10</v>
      </c>
      <c r="D8" s="34">
        <f>C8/20*66.66%</f>
        <v>0.3333</v>
      </c>
      <c r="E8" s="9"/>
      <c r="F8" s="8"/>
      <c r="G8" s="7"/>
      <c r="H8" s="7"/>
      <c r="I8" s="7"/>
      <c r="J8" s="8"/>
      <c r="K8" s="7"/>
      <c r="L8" s="8"/>
      <c r="M8" s="8"/>
      <c r="N8" s="8"/>
      <c r="O8" s="8"/>
      <c r="P8" s="8"/>
      <c r="Q8" s="8"/>
      <c r="R8" s="8"/>
      <c r="S8" s="8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2.75">
      <c r="A9" s="8"/>
      <c r="B9" s="60" t="s">
        <v>4</v>
      </c>
      <c r="C9" s="29">
        <v>10</v>
      </c>
      <c r="D9" s="34">
        <f>C9/20*75%</f>
        <v>0.375</v>
      </c>
      <c r="E9" s="9"/>
      <c r="F9" s="8"/>
      <c r="G9" s="7"/>
      <c r="H9" s="7"/>
      <c r="I9" s="7"/>
      <c r="J9" s="8"/>
      <c r="K9" s="7"/>
      <c r="L9" s="8"/>
      <c r="M9" s="8"/>
      <c r="N9" s="8"/>
      <c r="O9" s="8"/>
      <c r="P9" s="8"/>
      <c r="Q9" s="8"/>
      <c r="R9" s="8"/>
      <c r="S9" s="8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 thickBot="1">
      <c r="A10" s="8"/>
      <c r="B10" s="60" t="s">
        <v>5</v>
      </c>
      <c r="C10" s="30">
        <v>10</v>
      </c>
      <c r="D10" s="34">
        <f>C10/20*91.66%</f>
        <v>0.4583</v>
      </c>
      <c r="E10" s="9"/>
      <c r="F10" s="8"/>
      <c r="G10" s="7"/>
      <c r="H10" s="7"/>
      <c r="I10" s="7"/>
      <c r="J10" s="8"/>
      <c r="K10" s="7"/>
      <c r="L10" s="8"/>
      <c r="M10" s="8"/>
      <c r="N10" s="8"/>
      <c r="O10" s="8"/>
      <c r="P10" s="8"/>
      <c r="Q10" s="8"/>
      <c r="R10" s="8"/>
      <c r="S10" s="8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2.75">
      <c r="A11" s="8"/>
      <c r="B11" s="52" t="s">
        <v>8</v>
      </c>
      <c r="C11" s="61">
        <f>SUM(C5:C10)</f>
        <v>60</v>
      </c>
      <c r="D11" s="53">
        <f>SUM(D5:D10)</f>
        <v>1.91675</v>
      </c>
      <c r="E11" s="9"/>
      <c r="F11" s="8"/>
      <c r="G11" s="7"/>
      <c r="H11" s="7"/>
      <c r="I11" s="7"/>
      <c r="J11" s="8"/>
      <c r="K11" s="7"/>
      <c r="L11" s="8"/>
      <c r="M11" s="8"/>
      <c r="N11" s="8"/>
      <c r="O11" s="8"/>
      <c r="P11" s="8"/>
      <c r="Q11" s="8"/>
      <c r="R11" s="8"/>
      <c r="S11" s="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3.5" thickBot="1">
      <c r="A12" s="8"/>
      <c r="B12" s="44"/>
      <c r="C12" s="45"/>
      <c r="D12" s="50"/>
      <c r="E12" s="7"/>
      <c r="F12" s="8"/>
      <c r="G12" s="7"/>
      <c r="H12" s="7"/>
      <c r="I12" s="7"/>
      <c r="J12" s="8"/>
      <c r="K12" s="7"/>
      <c r="L12" s="8"/>
      <c r="M12" s="8"/>
      <c r="N12" s="8"/>
      <c r="O12" s="8"/>
      <c r="P12" s="8"/>
      <c r="Q12" s="8"/>
      <c r="R12" s="8"/>
      <c r="S12" s="8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3.5" thickBot="1">
      <c r="A13" s="8"/>
      <c r="B13" s="47"/>
      <c r="C13" s="62" t="s">
        <v>9</v>
      </c>
      <c r="D13" s="31">
        <v>350</v>
      </c>
      <c r="E13" s="10"/>
      <c r="F13" s="32" t="s">
        <v>28</v>
      </c>
      <c r="G13" s="7"/>
      <c r="H13" s="7"/>
      <c r="I13" s="7"/>
      <c r="J13" s="8"/>
      <c r="K13" s="7"/>
      <c r="L13" s="8"/>
      <c r="M13" s="8"/>
      <c r="N13" s="8"/>
      <c r="O13" s="8"/>
      <c r="P13" s="8"/>
      <c r="Q13" s="8"/>
      <c r="R13" s="8"/>
      <c r="S13" s="8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2.75">
      <c r="A14" s="8"/>
      <c r="B14" s="47"/>
      <c r="C14" s="54" t="s">
        <v>10</v>
      </c>
      <c r="D14" s="36">
        <f>D11*D13</f>
        <v>670.8625</v>
      </c>
      <c r="E14" s="10"/>
      <c r="F14" s="8"/>
      <c r="G14" s="7"/>
      <c r="H14" s="7"/>
      <c r="I14" s="7"/>
      <c r="J14" s="8"/>
      <c r="K14" s="7"/>
      <c r="L14" s="8"/>
      <c r="M14" s="8"/>
      <c r="N14" s="8"/>
      <c r="O14" s="8"/>
      <c r="P14" s="8"/>
      <c r="Q14" s="8"/>
      <c r="R14" s="8"/>
      <c r="S14" s="8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2.75">
      <c r="A15" s="8"/>
      <c r="B15" s="47"/>
      <c r="C15" s="54" t="s">
        <v>11</v>
      </c>
      <c r="D15" s="37">
        <f>D11*D13*2%</f>
        <v>13.41725</v>
      </c>
      <c r="E15" s="10"/>
      <c r="F15" s="8"/>
      <c r="G15" s="7"/>
      <c r="H15" s="7"/>
      <c r="I15" s="7"/>
      <c r="J15" s="8"/>
      <c r="K15" s="7"/>
      <c r="L15" s="8"/>
      <c r="M15" s="8"/>
      <c r="N15" s="8"/>
      <c r="O15" s="8"/>
      <c r="P15" s="8"/>
      <c r="Q15" s="8"/>
      <c r="R15" s="8"/>
      <c r="S15" s="8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2.75">
      <c r="A16" s="8"/>
      <c r="B16" s="47"/>
      <c r="C16" s="54" t="s">
        <v>12</v>
      </c>
      <c r="D16" s="38">
        <f>D11*D13*3%</f>
        <v>20.125874999999997</v>
      </c>
      <c r="E16" s="10"/>
      <c r="F16" s="8"/>
      <c r="G16" s="7"/>
      <c r="H16" s="7"/>
      <c r="I16" s="7"/>
      <c r="J16" s="8"/>
      <c r="K16" s="7"/>
      <c r="L16" s="8"/>
      <c r="M16" s="8"/>
      <c r="N16" s="8"/>
      <c r="O16" s="8"/>
      <c r="P16" s="8"/>
      <c r="Q16" s="8"/>
      <c r="R16" s="8"/>
      <c r="S16" s="8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2.75">
      <c r="A17" s="8"/>
      <c r="B17" s="47"/>
      <c r="C17" s="54" t="s">
        <v>13</v>
      </c>
      <c r="D17" s="39">
        <f>D11*D13*4%</f>
        <v>26.8345</v>
      </c>
      <c r="E17" s="10"/>
      <c r="F17" s="8"/>
      <c r="G17" s="7"/>
      <c r="H17" s="7"/>
      <c r="I17" s="7"/>
      <c r="J17" s="8"/>
      <c r="K17" s="7"/>
      <c r="L17" s="8"/>
      <c r="M17" s="8"/>
      <c r="N17" s="8"/>
      <c r="O17" s="8"/>
      <c r="P17" s="8"/>
      <c r="Q17" s="8"/>
      <c r="R17" s="8"/>
      <c r="S17" s="8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8"/>
      <c r="B18" s="47"/>
      <c r="C18" s="54" t="s">
        <v>6</v>
      </c>
      <c r="D18" s="40">
        <v>30</v>
      </c>
      <c r="E18" s="10"/>
      <c r="F18" s="8"/>
      <c r="G18" s="7"/>
      <c r="H18" s="7"/>
      <c r="I18" s="7"/>
      <c r="J18" s="8"/>
      <c r="K18" s="7"/>
      <c r="L18" s="8"/>
      <c r="M18" s="8"/>
      <c r="N18" s="8"/>
      <c r="O18" s="8"/>
      <c r="P18" s="8"/>
      <c r="Q18" s="8"/>
      <c r="R18" s="8"/>
      <c r="S18" s="8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8"/>
      <c r="B19" s="48"/>
      <c r="C19" s="55"/>
      <c r="D19" s="50"/>
      <c r="E19" s="8"/>
      <c r="F19" s="6"/>
      <c r="G19" s="7"/>
      <c r="H19" s="7"/>
      <c r="I19" s="7"/>
      <c r="J19" s="8"/>
      <c r="K19" s="7"/>
      <c r="L19" s="8"/>
      <c r="M19" s="8"/>
      <c r="N19" s="8"/>
      <c r="O19" s="8"/>
      <c r="P19" s="8"/>
      <c r="Q19" s="8"/>
      <c r="R19" s="8"/>
      <c r="S19" s="8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8"/>
      <c r="B20" s="47"/>
      <c r="C20" s="54" t="s">
        <v>14</v>
      </c>
      <c r="D20" s="37">
        <f>D14-D15-D18</f>
        <v>627.44525</v>
      </c>
      <c r="E20" s="51"/>
      <c r="F20" s="54" t="s">
        <v>24</v>
      </c>
      <c r="G20" s="37">
        <f>D20/C11</f>
        <v>10.457420833333334</v>
      </c>
      <c r="H20" s="54" t="s">
        <v>15</v>
      </c>
      <c r="I20" s="37">
        <f>D20/(C11*1.555)</f>
        <v>6.725029474812433</v>
      </c>
      <c r="J20" s="54" t="s">
        <v>16</v>
      </c>
      <c r="K20" s="37">
        <f>D20/(C11*0.05)</f>
        <v>209.14841666666666</v>
      </c>
      <c r="L20" s="8"/>
      <c r="M20" s="8"/>
      <c r="N20" s="8"/>
      <c r="O20" s="8"/>
      <c r="P20" s="8"/>
      <c r="Q20" s="8"/>
      <c r="R20" s="8"/>
      <c r="S20" s="8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2.75">
      <c r="A21" s="8"/>
      <c r="B21" s="47"/>
      <c r="C21" s="54" t="s">
        <v>17</v>
      </c>
      <c r="D21" s="38">
        <f>D14-D16-D18</f>
        <v>620.736625</v>
      </c>
      <c r="E21" s="51"/>
      <c r="F21" s="54" t="s">
        <v>24</v>
      </c>
      <c r="G21" s="38">
        <f>D21/C11</f>
        <v>10.345610416666666</v>
      </c>
      <c r="H21" s="54" t="s">
        <v>15</v>
      </c>
      <c r="I21" s="38">
        <f>D21/(C11*1.555)</f>
        <v>6.653125669882101</v>
      </c>
      <c r="J21" s="54" t="s">
        <v>16</v>
      </c>
      <c r="K21" s="38">
        <f>D21/(C11*0.05)</f>
        <v>206.91220833333333</v>
      </c>
      <c r="L21" s="8"/>
      <c r="M21" s="8"/>
      <c r="N21" s="8"/>
      <c r="O21" s="8"/>
      <c r="P21" s="8"/>
      <c r="Q21" s="8"/>
      <c r="R21" s="8"/>
      <c r="S21" s="8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2.75">
      <c r="A22" s="8"/>
      <c r="B22" s="47"/>
      <c r="C22" s="54" t="s">
        <v>18</v>
      </c>
      <c r="D22" s="39">
        <f>D14-D17-D18</f>
        <v>614.0279999999999</v>
      </c>
      <c r="E22" s="51"/>
      <c r="F22" s="54" t="s">
        <v>24</v>
      </c>
      <c r="G22" s="39">
        <f>D22/C11</f>
        <v>10.233799999999999</v>
      </c>
      <c r="H22" s="54" t="s">
        <v>15</v>
      </c>
      <c r="I22" s="39">
        <f>D22/(C11*1.555)</f>
        <v>6.581221864951767</v>
      </c>
      <c r="J22" s="54" t="s">
        <v>16</v>
      </c>
      <c r="K22" s="39">
        <f>D22/(C11*0.05)</f>
        <v>204.67599999999996</v>
      </c>
      <c r="L22" s="8"/>
      <c r="M22" s="8"/>
      <c r="N22" s="8"/>
      <c r="O22" s="8"/>
      <c r="P22" s="8"/>
      <c r="Q22" s="8"/>
      <c r="R22" s="8"/>
      <c r="S22" s="8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2.75">
      <c r="A23" s="8"/>
      <c r="B23" s="8"/>
      <c r="C23" s="6"/>
      <c r="D23" s="7"/>
      <c r="E23" s="8"/>
      <c r="F23" s="6"/>
      <c r="G23" s="7"/>
      <c r="H23" s="7"/>
      <c r="I23" s="7"/>
      <c r="J23" s="6"/>
      <c r="K23" s="7"/>
      <c r="L23" s="8"/>
      <c r="M23" s="8"/>
      <c r="N23" s="8"/>
      <c r="O23" s="8"/>
      <c r="P23" s="8"/>
      <c r="Q23" s="8"/>
      <c r="R23" s="8"/>
      <c r="S23" s="8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2.75">
      <c r="A24" s="8"/>
      <c r="B24" s="8"/>
      <c r="C24" s="8"/>
      <c r="D24" s="7"/>
      <c r="E24" s="8"/>
      <c r="F24" s="8"/>
      <c r="G24" s="7"/>
      <c r="H24" s="7"/>
      <c r="I24" s="7"/>
      <c r="J24" s="6"/>
      <c r="K24" s="7"/>
      <c r="L24" s="8"/>
      <c r="M24" s="8"/>
      <c r="N24" s="8"/>
      <c r="O24" s="8"/>
      <c r="P24" s="8"/>
      <c r="Q24" s="8"/>
      <c r="R24" s="8"/>
      <c r="S24" s="8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2.75">
      <c r="A25" s="8"/>
      <c r="B25" s="8"/>
      <c r="C25" s="8"/>
      <c r="D25" s="7"/>
      <c r="E25" s="8"/>
      <c r="F25" s="8"/>
      <c r="G25" s="7"/>
      <c r="H25" s="7"/>
      <c r="I25" s="7"/>
      <c r="J25" s="8"/>
      <c r="K25" s="7"/>
      <c r="L25" s="8"/>
      <c r="M25" s="8"/>
      <c r="N25" s="8"/>
      <c r="O25" s="8"/>
      <c r="P25" s="8"/>
      <c r="Q25" s="8"/>
      <c r="R25" s="8"/>
      <c r="S25" s="8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2.75">
      <c r="A26" s="8"/>
      <c r="B26" s="8"/>
      <c r="C26" s="8"/>
      <c r="D26" s="7"/>
      <c r="E26" s="8"/>
      <c r="F26" s="8"/>
      <c r="G26" s="7"/>
      <c r="H26" s="7"/>
      <c r="I26" s="7"/>
      <c r="J26" s="8"/>
      <c r="K26" s="7"/>
      <c r="L26" s="8"/>
      <c r="M26" s="8"/>
      <c r="N26" s="8"/>
      <c r="O26" s="8"/>
      <c r="P26" s="8"/>
      <c r="Q26" s="8"/>
      <c r="R26" s="8"/>
      <c r="S26" s="8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2.75">
      <c r="A27" s="8"/>
      <c r="B27" s="8"/>
      <c r="C27" s="8"/>
      <c r="D27" s="7"/>
      <c r="E27" s="8"/>
      <c r="F27" s="8"/>
      <c r="G27" s="7"/>
      <c r="H27" s="7"/>
      <c r="I27" s="7"/>
      <c r="J27" s="8"/>
      <c r="K27" s="7"/>
      <c r="L27" s="8"/>
      <c r="M27" s="8"/>
      <c r="N27" s="8"/>
      <c r="O27" s="8"/>
      <c r="P27" s="8"/>
      <c r="Q27" s="8"/>
      <c r="R27" s="8"/>
      <c r="S27" s="8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2.75">
      <c r="A28" s="8"/>
      <c r="B28" s="8"/>
      <c r="C28" s="8"/>
      <c r="D28" s="7"/>
      <c r="E28" s="8"/>
      <c r="F28" s="8"/>
      <c r="G28" s="7"/>
      <c r="H28" s="7"/>
      <c r="I28" s="7"/>
      <c r="J28" s="8"/>
      <c r="K28" s="7"/>
      <c r="L28" s="8"/>
      <c r="M28" s="8"/>
      <c r="N28" s="8"/>
      <c r="O28" s="8"/>
      <c r="P28" s="8"/>
      <c r="Q28" s="8"/>
      <c r="R28" s="8"/>
      <c r="S28" s="8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2.75">
      <c r="A29" s="8"/>
      <c r="B29" s="8"/>
      <c r="C29" s="8"/>
      <c r="D29" s="7"/>
      <c r="E29" s="8"/>
      <c r="F29" s="8"/>
      <c r="G29" s="7"/>
      <c r="H29" s="7"/>
      <c r="I29" s="7"/>
      <c r="J29" s="8"/>
      <c r="K29" s="7"/>
      <c r="L29" s="8"/>
      <c r="M29" s="8"/>
      <c r="N29" s="8"/>
      <c r="O29" s="8"/>
      <c r="P29" s="8"/>
      <c r="Q29" s="8"/>
      <c r="R29" s="8"/>
      <c r="S29" s="8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2.75">
      <c r="A30" s="8"/>
      <c r="B30" s="8"/>
      <c r="C30" s="8"/>
      <c r="D30" s="7"/>
      <c r="E30" s="8"/>
      <c r="F30" s="8"/>
      <c r="G30" s="7"/>
      <c r="H30" s="7"/>
      <c r="I30" s="7"/>
      <c r="J30" s="8"/>
      <c r="K30" s="7"/>
      <c r="L30" s="8"/>
      <c r="M30" s="8"/>
      <c r="N30" s="8"/>
      <c r="O30" s="8"/>
      <c r="P30" s="8"/>
      <c r="Q30" s="8"/>
      <c r="R30" s="8"/>
      <c r="S30" s="8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2.75">
      <c r="A31" s="8"/>
      <c r="B31" s="8"/>
      <c r="C31" s="8"/>
      <c r="D31" s="7"/>
      <c r="E31" s="8"/>
      <c r="F31" s="8"/>
      <c r="G31" s="7"/>
      <c r="H31" s="7"/>
      <c r="I31" s="7"/>
      <c r="J31" s="8"/>
      <c r="K31" s="7"/>
      <c r="L31" s="8"/>
      <c r="M31" s="8"/>
      <c r="N31" s="8"/>
      <c r="O31" s="8"/>
      <c r="P31" s="8"/>
      <c r="Q31" s="8"/>
      <c r="R31" s="8"/>
      <c r="S31" s="8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2.75">
      <c r="A32" s="8"/>
      <c r="B32" s="8"/>
      <c r="C32" s="8"/>
      <c r="D32" s="7"/>
      <c r="E32" s="8"/>
      <c r="F32" s="8"/>
      <c r="G32" s="7"/>
      <c r="H32" s="7"/>
      <c r="I32" s="7"/>
      <c r="J32" s="8"/>
      <c r="K32" s="7"/>
      <c r="L32" s="8"/>
      <c r="M32" s="8"/>
      <c r="N32" s="8"/>
      <c r="O32" s="8"/>
      <c r="P32" s="8"/>
      <c r="Q32" s="8"/>
      <c r="R32" s="8"/>
      <c r="S32" s="8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2.75">
      <c r="A33" s="8"/>
      <c r="B33" s="8"/>
      <c r="C33" s="8"/>
      <c r="D33" s="7"/>
      <c r="E33" s="8"/>
      <c r="F33" s="8"/>
      <c r="G33" s="7"/>
      <c r="H33" s="7"/>
      <c r="I33" s="7"/>
      <c r="J33" s="8"/>
      <c r="K33" s="7"/>
      <c r="L33" s="8"/>
      <c r="M33" s="8"/>
      <c r="N33" s="8"/>
      <c r="O33" s="8"/>
      <c r="P33" s="8"/>
      <c r="Q33" s="8"/>
      <c r="R33" s="8"/>
      <c r="S33" s="8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2.75">
      <c r="A34" s="8"/>
      <c r="B34" s="8"/>
      <c r="C34" s="8"/>
      <c r="D34" s="7"/>
      <c r="E34" s="8"/>
      <c r="F34" s="8"/>
      <c r="G34" s="7"/>
      <c r="H34" s="7"/>
      <c r="I34" s="7"/>
      <c r="J34" s="8"/>
      <c r="K34" s="7"/>
      <c r="L34" s="8"/>
      <c r="M34" s="8"/>
      <c r="N34" s="8"/>
      <c r="O34" s="8"/>
      <c r="P34" s="8"/>
      <c r="Q34" s="8"/>
      <c r="R34" s="8"/>
      <c r="S34" s="8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2.75">
      <c r="A35" s="8"/>
      <c r="B35" s="8"/>
      <c r="C35" s="8"/>
      <c r="D35" s="7"/>
      <c r="E35" s="8"/>
      <c r="F35" s="8"/>
      <c r="G35" s="7"/>
      <c r="H35" s="7"/>
      <c r="I35" s="7"/>
      <c r="J35" s="8"/>
      <c r="K35" s="7"/>
      <c r="L35" s="8"/>
      <c r="M35" s="8"/>
      <c r="N35" s="8"/>
      <c r="O35" s="8"/>
      <c r="P35" s="8"/>
      <c r="Q35" s="8"/>
      <c r="R35" s="8"/>
      <c r="S35" s="8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.75">
      <c r="A36" s="8"/>
      <c r="B36" s="8"/>
      <c r="C36" s="8"/>
      <c r="D36" s="7"/>
      <c r="E36" s="8"/>
      <c r="F36" s="8"/>
      <c r="G36" s="7"/>
      <c r="H36" s="7"/>
      <c r="I36" s="7"/>
      <c r="J36" s="8"/>
      <c r="K36" s="7"/>
      <c r="L36" s="8"/>
      <c r="M36" s="8"/>
      <c r="N36" s="8"/>
      <c r="O36" s="8"/>
      <c r="P36" s="8"/>
      <c r="Q36" s="8"/>
      <c r="R36" s="8"/>
      <c r="S36" s="8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2.75">
      <c r="A37" s="8"/>
      <c r="B37" s="8"/>
      <c r="C37" s="8"/>
      <c r="D37" s="7"/>
      <c r="E37" s="8"/>
      <c r="F37" s="8"/>
      <c r="G37" s="7"/>
      <c r="H37" s="7"/>
      <c r="I37" s="7"/>
      <c r="J37" s="8"/>
      <c r="K37" s="7"/>
      <c r="L37" s="8"/>
      <c r="M37" s="8"/>
      <c r="N37" s="8"/>
      <c r="O37" s="8"/>
      <c r="P37" s="8"/>
      <c r="Q37" s="8"/>
      <c r="R37" s="8"/>
      <c r="S37" s="8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2.75">
      <c r="A38" s="8"/>
      <c r="B38" s="8"/>
      <c r="C38" s="8"/>
      <c r="D38" s="7"/>
      <c r="E38" s="8"/>
      <c r="F38" s="8"/>
      <c r="G38" s="7"/>
      <c r="H38" s="7"/>
      <c r="I38" s="7"/>
      <c r="J38" s="8"/>
      <c r="K38" s="7"/>
      <c r="L38" s="8"/>
      <c r="M38" s="8"/>
      <c r="N38" s="8"/>
      <c r="O38" s="8"/>
      <c r="P38" s="8"/>
      <c r="Q38" s="8"/>
      <c r="R38" s="8"/>
      <c r="S38" s="8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2.75">
      <c r="A39" s="8"/>
      <c r="B39" s="8"/>
      <c r="C39" s="8"/>
      <c r="D39" s="7"/>
      <c r="E39" s="8"/>
      <c r="F39" s="8"/>
      <c r="G39" s="7"/>
      <c r="H39" s="7"/>
      <c r="I39" s="7"/>
      <c r="J39" s="8"/>
      <c r="K39" s="7"/>
      <c r="L39" s="8"/>
      <c r="M39" s="8"/>
      <c r="N39" s="8"/>
      <c r="O39" s="8"/>
      <c r="P39" s="8"/>
      <c r="Q39" s="8"/>
      <c r="R39" s="8"/>
      <c r="S39" s="8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2.75">
      <c r="A40" s="8"/>
      <c r="B40" s="8"/>
      <c r="C40" s="8"/>
      <c r="D40" s="7"/>
      <c r="E40" s="8"/>
      <c r="F40" s="8"/>
      <c r="G40" s="7"/>
      <c r="H40" s="7"/>
      <c r="I40" s="7"/>
      <c r="J40" s="8"/>
      <c r="K40" s="7"/>
      <c r="L40" s="8"/>
      <c r="M40" s="8"/>
      <c r="N40" s="8"/>
      <c r="O40" s="8"/>
      <c r="P40" s="8"/>
      <c r="Q40" s="8"/>
      <c r="R40" s="8"/>
      <c r="S40" s="8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2.75">
      <c r="A41" s="8"/>
      <c r="B41" s="8"/>
      <c r="C41" s="8"/>
      <c r="D41" s="7"/>
      <c r="E41" s="8"/>
      <c r="F41" s="8"/>
      <c r="G41" s="7"/>
      <c r="H41" s="7"/>
      <c r="I41" s="7"/>
      <c r="J41" s="8"/>
      <c r="K41" s="7"/>
      <c r="L41" s="8"/>
      <c r="M41" s="8"/>
      <c r="N41" s="8"/>
      <c r="O41" s="8"/>
      <c r="P41" s="8"/>
      <c r="Q41" s="8"/>
      <c r="R41" s="8"/>
      <c r="S41" s="8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2.75">
      <c r="A42" s="8"/>
      <c r="B42" s="8"/>
      <c r="C42" s="8"/>
      <c r="D42" s="7"/>
      <c r="E42" s="8"/>
      <c r="F42" s="8"/>
      <c r="G42" s="7"/>
      <c r="H42" s="7"/>
      <c r="I42" s="7"/>
      <c r="J42" s="8"/>
      <c r="K42" s="7"/>
      <c r="L42" s="8"/>
      <c r="M42" s="8"/>
      <c r="N42" s="8"/>
      <c r="O42" s="8"/>
      <c r="P42" s="8"/>
      <c r="Q42" s="8"/>
      <c r="R42" s="8"/>
      <c r="S42" s="8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2.75">
      <c r="A43" s="8"/>
      <c r="B43" s="8"/>
      <c r="C43" s="8"/>
      <c r="D43" s="7"/>
      <c r="E43" s="8"/>
      <c r="F43" s="8"/>
      <c r="G43" s="7"/>
      <c r="H43" s="7"/>
      <c r="I43" s="7"/>
      <c r="J43" s="8"/>
      <c r="K43" s="7"/>
      <c r="L43" s="8"/>
      <c r="M43" s="8"/>
      <c r="N43" s="8"/>
      <c r="O43" s="8"/>
      <c r="P43" s="8"/>
      <c r="Q43" s="8"/>
      <c r="R43" s="8"/>
      <c r="S43" s="8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2.75">
      <c r="A44" s="8"/>
      <c r="B44" s="8"/>
      <c r="C44" s="8"/>
      <c r="D44" s="7"/>
      <c r="E44" s="8"/>
      <c r="F44" s="8"/>
      <c r="G44" s="7"/>
      <c r="H44" s="7"/>
      <c r="I44" s="7"/>
      <c r="J44" s="8"/>
      <c r="K44" s="7"/>
      <c r="L44" s="8"/>
      <c r="M44" s="8"/>
      <c r="N44" s="8"/>
      <c r="O44" s="8"/>
      <c r="P44" s="8"/>
      <c r="Q44" s="8"/>
      <c r="R44" s="8"/>
      <c r="S44" s="8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.75">
      <c r="A45" s="8"/>
      <c r="B45" s="8"/>
      <c r="C45" s="8"/>
      <c r="D45" s="7"/>
      <c r="E45" s="8"/>
      <c r="F45" s="8"/>
      <c r="G45" s="7"/>
      <c r="H45" s="7"/>
      <c r="I45" s="7"/>
      <c r="J45" s="8"/>
      <c r="K45" s="7"/>
      <c r="L45" s="8"/>
      <c r="M45" s="8"/>
      <c r="N45" s="8"/>
      <c r="O45" s="8"/>
      <c r="P45" s="8"/>
      <c r="Q45" s="8"/>
      <c r="R45" s="8"/>
      <c r="S45" s="8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2.75">
      <c r="A46" s="8"/>
      <c r="B46" s="8"/>
      <c r="C46" s="8"/>
      <c r="D46" s="7"/>
      <c r="E46" s="8"/>
      <c r="F46" s="8"/>
      <c r="G46" s="7"/>
      <c r="H46" s="7"/>
      <c r="I46" s="7"/>
      <c r="J46" s="8"/>
      <c r="K46" s="7"/>
      <c r="L46" s="8"/>
      <c r="M46" s="8"/>
      <c r="N46" s="8"/>
      <c r="O46" s="8"/>
      <c r="P46" s="8"/>
      <c r="Q46" s="8"/>
      <c r="R46" s="8"/>
      <c r="S46" s="8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2.75">
      <c r="A47" s="8"/>
      <c r="B47" s="8"/>
      <c r="C47" s="8"/>
      <c r="D47" s="7"/>
      <c r="E47" s="8"/>
      <c r="F47" s="8"/>
      <c r="G47" s="7"/>
      <c r="H47" s="7"/>
      <c r="I47" s="7"/>
      <c r="J47" s="8"/>
      <c r="K47" s="7"/>
      <c r="L47" s="8"/>
      <c r="M47" s="8"/>
      <c r="N47" s="8"/>
      <c r="O47" s="8"/>
      <c r="P47" s="8"/>
      <c r="Q47" s="8"/>
      <c r="R47" s="8"/>
      <c r="S47" s="8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2.75">
      <c r="A48" s="8"/>
      <c r="B48" s="8"/>
      <c r="C48" s="8"/>
      <c r="D48" s="7"/>
      <c r="E48" s="8"/>
      <c r="F48" s="8"/>
      <c r="G48" s="7"/>
      <c r="H48" s="7"/>
      <c r="I48" s="7"/>
      <c r="J48" s="8"/>
      <c r="K48" s="7"/>
      <c r="L48" s="8"/>
      <c r="M48" s="8"/>
      <c r="N48" s="8"/>
      <c r="O48" s="8"/>
      <c r="P48" s="8"/>
      <c r="Q48" s="8"/>
      <c r="R48" s="8"/>
      <c r="S48" s="8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2.75">
      <c r="A49" s="8"/>
      <c r="B49" s="8"/>
      <c r="C49" s="8"/>
      <c r="D49" s="7"/>
      <c r="E49" s="8"/>
      <c r="F49" s="8"/>
      <c r="G49" s="7"/>
      <c r="H49" s="7"/>
      <c r="I49" s="7"/>
      <c r="J49" s="8"/>
      <c r="K49" s="7"/>
      <c r="L49" s="8"/>
      <c r="M49" s="8"/>
      <c r="N49" s="8"/>
      <c r="O49" s="8"/>
      <c r="P49" s="8"/>
      <c r="Q49" s="8"/>
      <c r="R49" s="8"/>
      <c r="S49" s="8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2.75">
      <c r="A50" s="8"/>
      <c r="B50" s="8"/>
      <c r="C50" s="8"/>
      <c r="D50" s="7"/>
      <c r="E50" s="8"/>
      <c r="F50" s="8"/>
      <c r="G50" s="7"/>
      <c r="H50" s="7"/>
      <c r="I50" s="7"/>
      <c r="J50" s="8"/>
      <c r="K50" s="7"/>
      <c r="L50" s="8"/>
      <c r="M50" s="8"/>
      <c r="N50" s="8"/>
      <c r="O50" s="8"/>
      <c r="P50" s="8"/>
      <c r="Q50" s="8"/>
      <c r="R50" s="8"/>
      <c r="S50" s="8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2.75">
      <c r="A51" s="8"/>
      <c r="B51" s="8"/>
      <c r="C51" s="8"/>
      <c r="D51" s="7"/>
      <c r="E51" s="8"/>
      <c r="F51" s="8"/>
      <c r="G51" s="7"/>
      <c r="H51" s="7"/>
      <c r="I51" s="7"/>
      <c r="J51" s="8"/>
      <c r="K51" s="7"/>
      <c r="L51" s="8"/>
      <c r="M51" s="8"/>
      <c r="N51" s="8"/>
      <c r="O51" s="8"/>
      <c r="P51" s="8"/>
      <c r="Q51" s="8"/>
      <c r="R51" s="8"/>
      <c r="S51" s="8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="105" zoomScaleNormal="105" zoomScalePageLayoutView="0" workbookViewId="0" topLeftCell="A1">
      <selection activeCell="D9" sqref="D9"/>
    </sheetView>
  </sheetViews>
  <sheetFormatPr defaultColWidth="9.140625" defaultRowHeight="12.75"/>
  <cols>
    <col min="1" max="1" width="27.28125" style="0" customWidth="1"/>
    <col min="2" max="2" width="12.421875" style="0" customWidth="1"/>
    <col min="3" max="3" width="18.28125" style="0" customWidth="1"/>
    <col min="4" max="4" width="12.7109375" style="0" customWidth="1"/>
    <col min="5" max="5" width="3.7109375" style="0" customWidth="1"/>
    <col min="6" max="6" width="10.7109375" style="0" customWidth="1"/>
    <col min="7" max="7" width="12.7109375" style="0" customWidth="1"/>
    <col min="8" max="8" width="10.7109375" style="0" customWidth="1"/>
    <col min="9" max="9" width="12.7109375" style="0" customWidth="1"/>
    <col min="10" max="10" width="10.7109375" style="0" customWidth="1"/>
    <col min="11" max="11" width="12.7109375" style="0" customWidth="1"/>
  </cols>
  <sheetData>
    <row r="1" spans="1:26" ht="18.75" thickBot="1">
      <c r="A1" s="19" t="s">
        <v>27</v>
      </c>
      <c r="B1" s="20"/>
      <c r="C1" s="20"/>
      <c r="D1" s="21"/>
      <c r="E1" s="6"/>
      <c r="F1" s="41" t="s">
        <v>30</v>
      </c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2"/>
      <c r="W1" s="2"/>
      <c r="X1" s="2"/>
      <c r="Y1" s="2"/>
      <c r="Z1" s="2"/>
    </row>
    <row r="2" spans="1:26" ht="3.75" customHeight="1">
      <c r="A2" s="6"/>
      <c r="B2" s="4"/>
      <c r="C2" s="4"/>
      <c r="D2" s="5"/>
      <c r="E2" s="6"/>
      <c r="F2" s="6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"/>
      <c r="V2" s="2"/>
      <c r="W2" s="2"/>
      <c r="X2" s="2"/>
      <c r="Y2" s="2"/>
      <c r="Z2" s="2"/>
    </row>
    <row r="3" spans="1:26" ht="12.75">
      <c r="A3" s="6"/>
      <c r="B3" s="18"/>
      <c r="C3" s="24" t="s">
        <v>22</v>
      </c>
      <c r="D3" s="24" t="s">
        <v>19</v>
      </c>
      <c r="E3" s="6"/>
      <c r="F3" s="42" t="s">
        <v>31</v>
      </c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"/>
      <c r="V3" s="2"/>
      <c r="W3" s="2"/>
      <c r="X3" s="2"/>
      <c r="Y3" s="2"/>
      <c r="Z3" s="2"/>
    </row>
    <row r="4" spans="1:26" ht="13.5" thickBot="1">
      <c r="A4" s="6"/>
      <c r="B4" s="18"/>
      <c r="C4" s="25" t="s">
        <v>20</v>
      </c>
      <c r="D4" s="24" t="s">
        <v>20</v>
      </c>
      <c r="E4" s="6"/>
      <c r="F4" s="6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"/>
      <c r="V4" s="2"/>
      <c r="W4" s="2"/>
      <c r="X4" s="2"/>
      <c r="Y4" s="2"/>
      <c r="Z4" s="2"/>
    </row>
    <row r="5" spans="1:26" ht="12.75">
      <c r="A5" s="6"/>
      <c r="B5" s="22" t="s">
        <v>0</v>
      </c>
      <c r="C5" s="28">
        <v>0</v>
      </c>
      <c r="D5" s="34">
        <f>C5*41.7%</f>
        <v>0</v>
      </c>
      <c r="E5" s="9"/>
      <c r="F5" s="8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2"/>
      <c r="V5" s="2"/>
      <c r="W5" s="2"/>
      <c r="X5" s="2"/>
      <c r="Y5" s="2"/>
      <c r="Z5" s="2"/>
    </row>
    <row r="6" spans="1:26" ht="12.75">
      <c r="A6" s="6"/>
      <c r="B6" s="22" t="s">
        <v>2</v>
      </c>
      <c r="C6" s="29">
        <v>255.78</v>
      </c>
      <c r="D6" s="34">
        <f>C6*50%</f>
        <v>127.89</v>
      </c>
      <c r="E6" s="9"/>
      <c r="F6" s="8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2"/>
      <c r="V6" s="2"/>
      <c r="W6" s="2"/>
      <c r="X6" s="2"/>
      <c r="Y6" s="2"/>
      <c r="Z6" s="2"/>
    </row>
    <row r="7" spans="1:26" ht="12.75">
      <c r="A7" s="6"/>
      <c r="B7" s="22" t="s">
        <v>1</v>
      </c>
      <c r="C7" s="29">
        <v>0</v>
      </c>
      <c r="D7" s="34">
        <f>C7*58.33%</f>
        <v>0</v>
      </c>
      <c r="E7" s="9"/>
      <c r="F7" s="8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2"/>
      <c r="V7" s="2"/>
      <c r="W7" s="2"/>
      <c r="X7" s="2"/>
      <c r="Y7" s="2"/>
      <c r="Z7" s="2"/>
    </row>
    <row r="8" spans="1:26" ht="12.75">
      <c r="A8" s="32" t="s">
        <v>29</v>
      </c>
      <c r="B8" s="22" t="s">
        <v>3</v>
      </c>
      <c r="C8" s="29">
        <v>0</v>
      </c>
      <c r="D8" s="34">
        <f>C8*66.66%</f>
        <v>0</v>
      </c>
      <c r="E8" s="9"/>
      <c r="F8" s="8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2"/>
      <c r="V8" s="2"/>
      <c r="W8" s="2"/>
      <c r="X8" s="2"/>
      <c r="Y8" s="2"/>
      <c r="Z8" s="2"/>
    </row>
    <row r="9" spans="1:26" ht="12.75">
      <c r="A9" s="6"/>
      <c r="B9" s="22" t="s">
        <v>4</v>
      </c>
      <c r="C9" s="29">
        <v>0</v>
      </c>
      <c r="D9" s="34">
        <f>C9*75%</f>
        <v>0</v>
      </c>
      <c r="E9" s="9"/>
      <c r="F9" s="8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"/>
      <c r="V9" s="2"/>
      <c r="W9" s="2"/>
      <c r="X9" s="2"/>
      <c r="Y9" s="2"/>
      <c r="Z9" s="2"/>
    </row>
    <row r="10" spans="1:26" ht="13.5" thickBot="1">
      <c r="A10" s="6"/>
      <c r="B10" s="22" t="s">
        <v>5</v>
      </c>
      <c r="C10" s="30">
        <v>0</v>
      </c>
      <c r="D10" s="34">
        <f>C10*91.66%</f>
        <v>0</v>
      </c>
      <c r="E10" s="9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"/>
      <c r="V10" s="2"/>
      <c r="W10" s="2"/>
      <c r="X10" s="2"/>
      <c r="Y10" s="2"/>
      <c r="Z10" s="2"/>
    </row>
    <row r="11" spans="1:26" ht="12.75">
      <c r="A11" s="6"/>
      <c r="B11" s="23" t="s">
        <v>8</v>
      </c>
      <c r="C11" s="33">
        <f>SUM(C5:C10)</f>
        <v>255.78</v>
      </c>
      <c r="D11" s="35">
        <f>SUM(D5:D10)</f>
        <v>127.89</v>
      </c>
      <c r="E11" s="9"/>
      <c r="F11" s="8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"/>
      <c r="V11" s="2"/>
      <c r="W11" s="2"/>
      <c r="X11" s="2"/>
      <c r="Y11" s="2"/>
      <c r="Z11" s="2"/>
    </row>
    <row r="12" spans="1:26" ht="13.5" thickBot="1">
      <c r="A12" s="6"/>
      <c r="B12" s="11"/>
      <c r="C12" s="12"/>
      <c r="D12" s="17"/>
      <c r="E12" s="7"/>
      <c r="F12" s="8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"/>
      <c r="V12" s="2"/>
      <c r="W12" s="2"/>
      <c r="X12" s="2"/>
      <c r="Y12" s="2"/>
      <c r="Z12" s="2"/>
    </row>
    <row r="13" spans="1:26" ht="13.5" thickBot="1">
      <c r="A13" s="6"/>
      <c r="B13" s="14"/>
      <c r="C13" s="26" t="s">
        <v>9</v>
      </c>
      <c r="D13" s="31">
        <v>350</v>
      </c>
      <c r="E13" s="10"/>
      <c r="F13" s="32" t="s">
        <v>28</v>
      </c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"/>
      <c r="V13" s="2"/>
      <c r="W13" s="2"/>
      <c r="X13" s="2"/>
      <c r="Y13" s="2"/>
      <c r="Z13" s="2"/>
    </row>
    <row r="14" spans="1:26" ht="12.75">
      <c r="A14" s="6"/>
      <c r="B14" s="14"/>
      <c r="C14" s="27" t="s">
        <v>10</v>
      </c>
      <c r="D14" s="36">
        <f>D11*D13</f>
        <v>44761.5</v>
      </c>
      <c r="E14" s="10"/>
      <c r="F14" s="8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2"/>
      <c r="V14" s="2"/>
      <c r="W14" s="2"/>
      <c r="X14" s="2"/>
      <c r="Y14" s="2"/>
      <c r="Z14" s="2"/>
    </row>
    <row r="15" spans="1:26" ht="12.75">
      <c r="A15" s="6"/>
      <c r="B15" s="14"/>
      <c r="C15" s="27" t="s">
        <v>11</v>
      </c>
      <c r="D15" s="37">
        <f>D11*D13*2%</f>
        <v>895.23</v>
      </c>
      <c r="E15" s="10"/>
      <c r="F15" s="8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2"/>
      <c r="V15" s="2"/>
      <c r="W15" s="2"/>
      <c r="X15" s="2"/>
      <c r="Y15" s="2"/>
      <c r="Z15" s="2"/>
    </row>
    <row r="16" spans="1:26" ht="12.75">
      <c r="A16" s="6"/>
      <c r="B16" s="14"/>
      <c r="C16" s="27" t="s">
        <v>12</v>
      </c>
      <c r="D16" s="38">
        <f>D11*D13*3%</f>
        <v>1342.845</v>
      </c>
      <c r="E16" s="10"/>
      <c r="F16" s="8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2"/>
      <c r="V16" s="2"/>
      <c r="W16" s="2"/>
      <c r="X16" s="2"/>
      <c r="Y16" s="2"/>
      <c r="Z16" s="2"/>
    </row>
    <row r="17" spans="1:26" ht="12.75">
      <c r="A17" s="6"/>
      <c r="B17" s="14"/>
      <c r="C17" s="27" t="s">
        <v>13</v>
      </c>
      <c r="D17" s="39">
        <f>D11*D13*4%</f>
        <v>1790.46</v>
      </c>
      <c r="E17" s="10"/>
      <c r="F17" s="8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2"/>
      <c r="V17" s="2"/>
      <c r="W17" s="2"/>
      <c r="X17" s="2"/>
      <c r="Y17" s="2"/>
      <c r="Z17" s="2"/>
    </row>
    <row r="18" spans="1:26" ht="12.75">
      <c r="A18" s="6"/>
      <c r="B18" s="14"/>
      <c r="C18" s="27" t="s">
        <v>6</v>
      </c>
      <c r="D18" s="40">
        <v>30</v>
      </c>
      <c r="E18" s="10"/>
      <c r="F18" s="6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2"/>
      <c r="V18" s="2"/>
      <c r="W18" s="2"/>
      <c r="X18" s="2"/>
      <c r="Y18" s="2"/>
      <c r="Z18" s="2"/>
    </row>
    <row r="19" spans="1:26" ht="12.75">
      <c r="A19" s="6"/>
      <c r="B19" s="14"/>
      <c r="C19" s="15"/>
      <c r="D19" s="13"/>
      <c r="E19" s="8"/>
      <c r="F19" s="6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2"/>
      <c r="V19" s="2"/>
      <c r="W19" s="2"/>
      <c r="X19" s="2"/>
      <c r="Y19" s="2"/>
      <c r="Z19" s="2"/>
    </row>
    <row r="20" spans="1:26" ht="12.75">
      <c r="A20" s="6"/>
      <c r="B20" s="14"/>
      <c r="C20" s="27" t="s">
        <v>14</v>
      </c>
      <c r="D20" s="37">
        <f>D14-D15-D18</f>
        <v>43836.27</v>
      </c>
      <c r="E20" s="16"/>
      <c r="F20" s="27" t="s">
        <v>16</v>
      </c>
      <c r="G20" s="37">
        <f>D20/C11</f>
        <v>171.3827117053718</v>
      </c>
      <c r="H20" s="27" t="s">
        <v>24</v>
      </c>
      <c r="I20" s="37">
        <f>D20/(C11*20)</f>
        <v>8.569135585268588</v>
      </c>
      <c r="J20" s="27" t="s">
        <v>15</v>
      </c>
      <c r="K20" s="37">
        <f>D20/(C11*31.103)</f>
        <v>5.510166598250065</v>
      </c>
      <c r="L20" s="8"/>
      <c r="M20" s="8"/>
      <c r="N20" s="8"/>
      <c r="O20" s="8"/>
      <c r="P20" s="8"/>
      <c r="Q20" s="8"/>
      <c r="R20" s="8"/>
      <c r="S20" s="8"/>
      <c r="T20" s="8"/>
      <c r="U20" s="2"/>
      <c r="V20" s="2"/>
      <c r="W20" s="2"/>
      <c r="X20" s="2"/>
      <c r="Y20" s="2"/>
      <c r="Z20" s="2"/>
    </row>
    <row r="21" spans="1:26" ht="12.75">
      <c r="A21" s="6"/>
      <c r="B21" s="14"/>
      <c r="C21" s="27" t="s">
        <v>17</v>
      </c>
      <c r="D21" s="38">
        <f>D14-D16-D18</f>
        <v>43388.655</v>
      </c>
      <c r="E21" s="16"/>
      <c r="F21" s="27" t="s">
        <v>16</v>
      </c>
      <c r="G21" s="38">
        <f>D21/C11</f>
        <v>169.6327117053718</v>
      </c>
      <c r="H21" s="27" t="s">
        <v>24</v>
      </c>
      <c r="I21" s="38">
        <f>D21/(C11*20)</f>
        <v>8.48163558526859</v>
      </c>
      <c r="J21" s="27" t="s">
        <v>15</v>
      </c>
      <c r="K21" s="37">
        <f>D21/(C11*31.103)</f>
        <v>5.453901929247076</v>
      </c>
      <c r="L21" s="8"/>
      <c r="M21" s="8"/>
      <c r="N21" s="8"/>
      <c r="O21" s="8"/>
      <c r="P21" s="8"/>
      <c r="Q21" s="8"/>
      <c r="R21" s="8"/>
      <c r="S21" s="8"/>
      <c r="T21" s="8"/>
      <c r="U21" s="2"/>
      <c r="V21" s="2"/>
      <c r="W21" s="2"/>
      <c r="X21" s="2"/>
      <c r="Y21" s="2"/>
      <c r="Z21" s="2"/>
    </row>
    <row r="22" spans="1:26" ht="12.75">
      <c r="A22" s="6"/>
      <c r="B22" s="14"/>
      <c r="C22" s="27" t="s">
        <v>18</v>
      </c>
      <c r="D22" s="39">
        <f>D14-D17-D18</f>
        <v>42941.04</v>
      </c>
      <c r="E22" s="16"/>
      <c r="F22" s="27" t="s">
        <v>16</v>
      </c>
      <c r="G22" s="39">
        <f>D22/C11</f>
        <v>167.8827117053718</v>
      </c>
      <c r="H22" s="27" t="s">
        <v>24</v>
      </c>
      <c r="I22" s="39">
        <f>D22/(C11*20)</f>
        <v>8.39413558526859</v>
      </c>
      <c r="J22" s="27" t="s">
        <v>15</v>
      </c>
      <c r="K22" s="37">
        <f>D22/(C11*31.103)</f>
        <v>5.397637260244086</v>
      </c>
      <c r="L22" s="8"/>
      <c r="M22" s="8"/>
      <c r="N22" s="8"/>
      <c r="O22" s="8"/>
      <c r="P22" s="8"/>
      <c r="Q22" s="8"/>
      <c r="R22" s="8"/>
      <c r="S22" s="8"/>
      <c r="T22" s="8"/>
      <c r="U22" s="2"/>
      <c r="V22" s="2"/>
      <c r="W22" s="2"/>
      <c r="X22" s="2"/>
      <c r="Y22" s="2"/>
      <c r="Z22" s="2"/>
    </row>
    <row r="23" spans="1:26" ht="12.75">
      <c r="A23" s="6"/>
      <c r="B23" s="6"/>
      <c r="C23" s="6"/>
      <c r="D23" s="7"/>
      <c r="E23" s="8"/>
      <c r="F23" s="6"/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2"/>
      <c r="V23" s="2"/>
      <c r="W23" s="2"/>
      <c r="X23" s="2"/>
      <c r="Y23" s="2"/>
      <c r="Z23" s="2"/>
    </row>
    <row r="24" spans="1:26" ht="12.75">
      <c r="A24" s="8"/>
      <c r="B24" s="8"/>
      <c r="C24" s="8"/>
      <c r="D24" s="7"/>
      <c r="E24" s="8"/>
      <c r="F24" s="8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2"/>
      <c r="V24" s="2"/>
      <c r="W24" s="2"/>
      <c r="X24" s="2"/>
      <c r="Y24" s="2"/>
      <c r="Z24" s="2"/>
    </row>
    <row r="25" spans="1:26" ht="12.75">
      <c r="A25" s="8"/>
      <c r="B25" s="8"/>
      <c r="C25" s="8"/>
      <c r="D25" s="7"/>
      <c r="E25" s="8"/>
      <c r="F25" s="8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2"/>
      <c r="V25" s="2"/>
      <c r="W25" s="2"/>
      <c r="X25" s="2"/>
      <c r="Y25" s="2"/>
      <c r="Z25" s="2"/>
    </row>
    <row r="26" spans="1:26" ht="12.75">
      <c r="A26" s="8"/>
      <c r="B26" s="8"/>
      <c r="C26" s="8"/>
      <c r="D26" s="7"/>
      <c r="E26" s="8"/>
      <c r="F26" s="8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2"/>
      <c r="V26" s="2"/>
      <c r="W26" s="2"/>
      <c r="X26" s="2"/>
      <c r="Y26" s="2"/>
      <c r="Z26" s="2"/>
    </row>
    <row r="27" spans="1:26" ht="12.75">
      <c r="A27" s="8"/>
      <c r="B27" s="8"/>
      <c r="C27" s="8"/>
      <c r="D27" s="7"/>
      <c r="E27" s="8"/>
      <c r="F27" s="8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2"/>
      <c r="V27" s="2"/>
      <c r="W27" s="2"/>
      <c r="X27" s="2"/>
      <c r="Y27" s="2"/>
      <c r="Z27" s="2"/>
    </row>
    <row r="28" spans="1:26" ht="12.75">
      <c r="A28" s="8"/>
      <c r="B28" s="8"/>
      <c r="C28" s="8"/>
      <c r="D28" s="7"/>
      <c r="E28" s="8"/>
      <c r="F28" s="8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"/>
      <c r="V28" s="2"/>
      <c r="W28" s="2"/>
      <c r="X28" s="2"/>
      <c r="Y28" s="2"/>
      <c r="Z28" s="2"/>
    </row>
    <row r="29" spans="1:26" ht="12.75">
      <c r="A29" s="8"/>
      <c r="B29" s="8"/>
      <c r="C29" s="8"/>
      <c r="D29" s="7"/>
      <c r="E29" s="8"/>
      <c r="F29" s="8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2"/>
      <c r="V29" s="2"/>
      <c r="W29" s="2"/>
      <c r="X29" s="2"/>
      <c r="Y29" s="2"/>
      <c r="Z29" s="2"/>
    </row>
    <row r="30" spans="1:26" ht="12.75">
      <c r="A30" s="8"/>
      <c r="B30" s="8"/>
      <c r="C30" s="8"/>
      <c r="D30" s="7"/>
      <c r="E30" s="8"/>
      <c r="F30" s="8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2"/>
      <c r="V30" s="2"/>
      <c r="W30" s="2"/>
      <c r="X30" s="2"/>
      <c r="Y30" s="2"/>
      <c r="Z30" s="2"/>
    </row>
    <row r="31" spans="1:26" ht="12.75">
      <c r="A31" s="8"/>
      <c r="B31" s="8"/>
      <c r="C31" s="8"/>
      <c r="D31" s="7"/>
      <c r="E31" s="8"/>
      <c r="F31" s="8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2"/>
      <c r="V31" s="2"/>
      <c r="W31" s="2"/>
      <c r="X31" s="2"/>
      <c r="Y31" s="2"/>
      <c r="Z31" s="2"/>
    </row>
    <row r="32" spans="1:26" ht="12.75">
      <c r="A32" s="8"/>
      <c r="B32" s="8"/>
      <c r="C32" s="8"/>
      <c r="D32" s="7"/>
      <c r="E32" s="8"/>
      <c r="F32" s="8"/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2"/>
      <c r="V32" s="2"/>
      <c r="W32" s="2"/>
      <c r="X32" s="2"/>
      <c r="Y32" s="2"/>
      <c r="Z32" s="2"/>
    </row>
    <row r="33" spans="1:26" ht="12.75">
      <c r="A33" s="8"/>
      <c r="B33" s="8"/>
      <c r="C33" s="8"/>
      <c r="D33" s="7"/>
      <c r="E33" s="8"/>
      <c r="F33" s="8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3"/>
      <c r="E34" s="2"/>
      <c r="F34" s="2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3"/>
      <c r="E35" s="2"/>
      <c r="F35" s="2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3"/>
      <c r="E36" s="2"/>
      <c r="F36" s="2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3"/>
      <c r="E37" s="2"/>
      <c r="F37" s="2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3"/>
      <c r="E38" s="2"/>
      <c r="F38" s="2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3"/>
      <c r="E39" s="2"/>
      <c r="F39" s="2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3"/>
      <c r="E40" s="2"/>
      <c r="F40" s="2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3"/>
      <c r="E41" s="2"/>
      <c r="F41" s="2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3"/>
      <c r="E42" s="2"/>
      <c r="F42" s="2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3"/>
      <c r="E43" s="2"/>
      <c r="F43" s="2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3"/>
      <c r="E44" s="2"/>
      <c r="F44" s="2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3"/>
      <c r="E45" s="2"/>
      <c r="F45" s="2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3"/>
      <c r="E46" s="2"/>
      <c r="F46" s="2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3"/>
      <c r="E47" s="2"/>
      <c r="F47" s="2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3"/>
      <c r="E48" s="2"/>
      <c r="F48" s="2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3"/>
      <c r="E49" s="2"/>
      <c r="F49" s="2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3"/>
      <c r="E50" s="2"/>
      <c r="F50" s="2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3"/>
      <c r="E51" s="2"/>
      <c r="F51" s="2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</sheetData>
  <sheetProtection selectLockedCells="1"/>
  <protectedRanges>
    <protectedRange password="CA1D" sqref="D13" name="Spot Price"/>
    <protectedRange password="CA1D" sqref="C5:C10" name="Ounces"/>
  </protectedRange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Smith</dc:creator>
  <cp:keywords/>
  <dc:description/>
  <cp:lastModifiedBy>Lan Dai</cp:lastModifiedBy>
  <cp:lastPrinted>2003-08-07T22:07:18Z</cp:lastPrinted>
  <dcterms:created xsi:type="dcterms:W3CDTF">2003-02-05T15:35:05Z</dcterms:created>
  <dcterms:modified xsi:type="dcterms:W3CDTF">2011-08-01T18:03:18Z</dcterms:modified>
  <cp:category/>
  <cp:version/>
  <cp:contentType/>
  <cp:contentStatus/>
</cp:coreProperties>
</file>